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勤務表\勤務表公表データ20230301\"/>
    </mc:Choice>
  </mc:AlternateContent>
  <bookViews>
    <workbookView xWindow="0" yWindow="0" windowWidth="19200" windowHeight="11370" tabRatio="665"/>
  </bookViews>
  <sheets>
    <sheet name="勤務表の記入方法" sheetId="5" r:id="rId1"/>
    <sheet name="【記載例】福祉用具" sheetId="10" r:id="rId2"/>
    <sheet name="勤務表" sheetId="1" r:id="rId3"/>
    <sheet name="プルダウン・リスト" sheetId="2" r:id="rId4"/>
  </sheets>
  <definedNames>
    <definedName name="_xlnm.Print_Area" localSheetId="1">【記載例】福祉用具!$A$1:$BD$50</definedName>
    <definedName name="_xlnm.Print_Area" localSheetId="2">勤務表!$A$1:$BD$50</definedName>
    <definedName name="_xlnm.Print_Area" localSheetId="0">勤務表の記入方法!$A$1:$O$75</definedName>
    <definedName name="_xlnm.Print_Titles" localSheetId="1">【記載例】福祉用具!$1:$12</definedName>
    <definedName name="_xlnm.Print_Titles" localSheetId="2">勤務表!$1:$12</definedName>
    <definedName name="管理者">プルダウン・リスト!$C$17:$C$29</definedName>
    <definedName name="職種">プルダウン・リスト!$C$16:$K$16</definedName>
    <definedName name="福祉用具専門相談員">プルダウン・リスト!$D$17:$D$29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1" l="1"/>
  <c r="G38" i="1"/>
  <c r="E38" i="1"/>
  <c r="G37" i="1"/>
  <c r="E37" i="1"/>
  <c r="G36" i="1"/>
  <c r="E36" i="1"/>
  <c r="G35" i="1"/>
  <c r="G38" i="10"/>
  <c r="G37" i="10"/>
  <c r="G36" i="10"/>
  <c r="G35" i="10"/>
  <c r="E38" i="10"/>
  <c r="E37" i="10"/>
  <c r="E36" i="10"/>
  <c r="E35" i="10"/>
  <c r="C44" i="1" l="1"/>
  <c r="E39" i="1"/>
  <c r="H44" i="1"/>
  <c r="H43" i="1"/>
  <c r="C43" i="1"/>
  <c r="P39" i="1"/>
  <c r="C49" i="1" s="1"/>
  <c r="L39" i="1"/>
  <c r="J39" i="1"/>
  <c r="G39" i="1"/>
  <c r="M44" i="1" l="1"/>
  <c r="H49" i="1" s="1"/>
  <c r="M49"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<sst xmlns="http://schemas.openxmlformats.org/spreadsheetml/2006/main" count="282" uniqueCount="143">
  <si>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</si>
  <si>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</si>
  <si>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</si>
  <si>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</si>
  <si>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</si>
  <si>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</si>
  <si>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</si>
  <si>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</si>
  <si>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</si>
  <si>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</si>
  <si>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</si>
  <si>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</si>
  <si>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</si>
  <si>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</si>
  <si>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</si>
  <si>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</si>
  <si>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</si>
  <si>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</si>
  <si>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</si>
  <si>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</si>
  <si>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</si>
  <si>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</si>
  <si>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</si>
  <si>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</si>
  <si>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</si>
  <si>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</si>
  <si>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</si>
  <si>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</si>
  <si>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</si>
  <si>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</si>
  <si>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</si>
  <si>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</si>
  <si>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</si>
  <si>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</si>
  <si>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</si>
  <si>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</si>
  <si>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</si>
  <si>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</si>
  <si>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</si>
  <si>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</si>
  <si>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</si>
  <si>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</si>
  <si>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</si>
  <si>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</si>
  <si>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</si>
  <si>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</si>
  <si>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</si>
  <si>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</si>
  <si>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</si>
  <si>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</si>
  <si>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</si>
  <si>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</si>
  <si>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</si>
  <si>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</si>
  <si>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</si>
  <si>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</si>
  <si>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</si>
  <si>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</si>
  <si>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</si>
  <si>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</si>
  <si>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</si>
  <si>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</si>
  <si>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</si>
  <si>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</si>
  <si>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</si>
  <si>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</si>
  <si>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</si>
  <si>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</si>
  <si>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</si>
  <si>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</si>
  <si>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</si>
  <si>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</si>
  <si>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</si>
  <si>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</si>
  <si>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</si>
  <si>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</si>
  <si>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</si>
  <si>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</si>
  <si>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</si>
  <si>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</si>
  <si>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</si>
  <si>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</si>
  <si>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</si>
  <si>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</si>
  <si>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</si>
  <si>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</si>
  <si>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</si>
  <si>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</si>
  <si>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</si>
  <si>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</si>
  <si>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</si>
  <si>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</si>
  <si>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</si>
  <si>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</si>
  <si>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</si>
  <si>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</si>
  <si>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</si>
  <si>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</si>
  <si>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</si>
  <si>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</si>
  <si>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</si>
  <si>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</si>
  <si>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</si>
  <si>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</si>
  <si>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</si>
  <si>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</si>
  <si>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</si>
  <si>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</si>
  <si>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</si>
  <si>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</si>
  <si>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</si>
  <si>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</si>
  <si>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</si>
  <si>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</si>
  <si>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</si>
  <si>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</si>
  <si>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</si>
  <si>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</si>
  <si>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</si>
  <si>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</si>
  <si>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</si>
  <si>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</si>
  <si>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</si>
  <si>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</si>
  <si>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</si>
  <si>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</si>
  <si>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</si>
  <si>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</si>
  <si>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</si>
  <si>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</si>
  <si>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</si>
  <si>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</si>
  <si>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</si>
  <si>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</si>
  <si>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</si>
  <si>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</si>
  <si>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福祉用具貸与・介護予防福祉用具貸与/特定福祉用具販売・特定介護予防福祉用具販売</t>
  </si>
  <si>
    <t>福祉用具貸与・介護予防福祉用具貸与・特定福祉用具販売・特定介護予防福祉用具販売</t>
    <phoneticPr fontId="1"/>
  </si>
  <si>
    <t>≪提出不要≫</t>
    <phoneticPr fontId="1"/>
  </si>
  <si>
    <t>　　　兼務の区分について</t>
    <phoneticPr fontId="1"/>
  </si>
  <si>
    <t>　　　従業者が複数の職種に従事している場合のことをいいます。また、貸与と販売を一体で運営する場合は、福祉用具専門相談員は「兼務」になります。</t>
    <rPh sb="61" eb="63">
      <t>ケンム</t>
    </rPh>
    <phoneticPr fontId="1"/>
  </si>
  <si>
    <t>　　（従業者が複数の職務を行っていない場合は事業所が予防サービスの提供を行っていても兼務の扱いにはなりません。）</t>
    <phoneticPr fontId="1"/>
  </si>
  <si>
    <r>
      <t xml:space="preserve">       ※選択した資格及び研修に関して、</t>
    </r>
    <r>
      <rPr>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</si>
</sst>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6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9"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shrinkToFit="1"/>
      <protection locked="0"/>
    </xf>
    <xf numFmtId="0" fontId="8" fillId="4" borderId="0" xfId="0" applyFont="1" applyFill="1" applyAlignment="1" applyProtection="1">
      <alignment horizontal="center" vertical="center" shrinkToFit="1"/>
      <protection locked="0"/>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64</xdr:row>
      <xdr:rowOff>38099</xdr:rowOff>
    </xdr:from>
    <xdr:to>
      <xdr:col>14</xdr:col>
      <xdr:colOff>476250</xdr:colOff>
      <xdr:row>72</xdr:row>
      <xdr:rowOff>219074</xdr:rowOff>
    </xdr:to>
    <xdr:sp macro="" textlink="">
      <xdr:nvSpPr>
        <xdr:cNvPr id="2" name="正方形/長方形 1"/>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9"/>
  <sheetViews>
    <sheetView tabSelected="1" workbookViewId="0"/>
  </sheetViews>
  <sheetFormatPr defaultRowHeight="18.75" x14ac:dyDescent="0.4"/>
  <cols>
    <col min="1" max="2" width="9" style="10"/>
    <col min="3" max="3" width="44.25" style="10" customWidth="1"/>
    <col min="4" max="16384" width="9" style="10"/>
  </cols>
  <sheetData>
    <row r="1" spans="1:10" x14ac:dyDescent="0.4">
      <c r="A1" s="10" t="s">
        <v>54</v>
      </c>
    </row>
    <row r="2" spans="1:10" s="11" customFormat="1" ht="20.25" customHeight="1" x14ac:dyDescent="0.4">
      <c r="A2" s="12" t="s">
        <v>123</v>
      </c>
      <c r="B2" s="12"/>
      <c r="C2" s="13"/>
    </row>
    <row r="3" spans="1:10" s="11" customFormat="1" ht="20.25" customHeight="1" x14ac:dyDescent="0.4">
      <c r="A3" s="13"/>
      <c r="B3" s="13"/>
      <c r="C3" s="13"/>
    </row>
    <row r="4" spans="1:10" s="11" customFormat="1" ht="20.25" customHeight="1" x14ac:dyDescent="0.4">
      <c r="A4" s="27"/>
      <c r="B4" s="13" t="s">
        <v>86</v>
      </c>
      <c r="C4" s="13"/>
      <c r="E4" s="149" t="s">
        <v>88</v>
      </c>
      <c r="F4" s="149"/>
      <c r="G4" s="149"/>
      <c r="H4" s="149"/>
      <c r="I4" s="149"/>
      <c r="J4" s="149"/>
    </row>
    <row r="5" spans="1:10" s="11" customFormat="1" ht="20.25" customHeight="1" x14ac:dyDescent="0.4">
      <c r="A5" s="28"/>
      <c r="B5" s="13" t="s">
        <v>87</v>
      </c>
      <c r="C5" s="13"/>
      <c r="E5" s="149"/>
      <c r="F5" s="149"/>
      <c r="G5" s="149"/>
      <c r="H5" s="149"/>
      <c r="I5" s="149"/>
      <c r="J5" s="149"/>
    </row>
    <row r="6" spans="1:10" s="11" customFormat="1" ht="20.25" customHeight="1" x14ac:dyDescent="0.4">
      <c r="A6" s="26"/>
      <c r="B6" s="13"/>
      <c r="C6" s="13"/>
    </row>
    <row r="7" spans="1:10" s="11" customFormat="1" ht="20.25" customHeight="1" x14ac:dyDescent="0.4">
      <c r="A7" s="13" t="s">
        <v>59</v>
      </c>
      <c r="B7" s="13"/>
      <c r="C7" s="13"/>
    </row>
    <row r="8" spans="1:10" s="11" customFormat="1" ht="20.25" customHeight="1" x14ac:dyDescent="0.4">
      <c r="A8" s="26"/>
      <c r="B8" s="13"/>
      <c r="C8" s="13"/>
    </row>
    <row r="9" spans="1:10" s="11" customFormat="1" ht="20.25" customHeight="1" x14ac:dyDescent="0.4">
      <c r="A9" s="13" t="s">
        <v>94</v>
      </c>
      <c r="B9" s="13"/>
      <c r="C9" s="13"/>
    </row>
    <row r="10" spans="1:10" s="11" customFormat="1" ht="20.25" customHeight="1" x14ac:dyDescent="0.4">
      <c r="A10" s="13"/>
      <c r="B10" s="13"/>
      <c r="C10" s="13"/>
    </row>
    <row r="11" spans="1:10" s="11" customFormat="1" ht="20.25" customHeight="1" x14ac:dyDescent="0.4">
      <c r="A11" s="145" t="s">
        <v>126</v>
      </c>
      <c r="B11" s="13"/>
      <c r="C11" s="13"/>
    </row>
    <row r="12" spans="1:10" s="11" customFormat="1" ht="20.25" customHeight="1" x14ac:dyDescent="0.4">
      <c r="A12" s="13"/>
      <c r="B12" s="13"/>
      <c r="C12" s="13"/>
    </row>
    <row r="13" spans="1:10" s="11" customFormat="1" ht="20.25" customHeight="1" x14ac:dyDescent="0.4">
      <c r="A13" s="13" t="s">
        <v>56</v>
      </c>
      <c r="B13" s="13"/>
      <c r="C13" s="13"/>
    </row>
    <row r="14" spans="1:10" s="11" customFormat="1" ht="20.25" customHeight="1" x14ac:dyDescent="0.4">
      <c r="A14" s="13"/>
      <c r="B14" s="13"/>
      <c r="C14" s="13"/>
    </row>
    <row r="15" spans="1:10" s="11" customFormat="1" ht="20.25" customHeight="1" x14ac:dyDescent="0.4">
      <c r="A15" s="145" t="s">
        <v>127</v>
      </c>
      <c r="B15" s="13"/>
      <c r="C15" s="13"/>
    </row>
    <row r="16" spans="1:10" s="11" customFormat="1" ht="20.25" customHeight="1" x14ac:dyDescent="0.4">
      <c r="A16" s="13" t="s">
        <v>47</v>
      </c>
      <c r="B16" s="13"/>
      <c r="C16" s="13"/>
    </row>
    <row r="17" spans="1:55" s="11" customFormat="1" ht="20.25" customHeight="1" x14ac:dyDescent="0.4">
      <c r="A17" s="13"/>
      <c r="B17" s="13"/>
      <c r="C17" s="13"/>
    </row>
    <row r="18" spans="1:55" s="11" customFormat="1" ht="20.25" customHeight="1" x14ac:dyDescent="0.4">
      <c r="A18" s="13"/>
      <c r="B18" s="14" t="s">
        <v>26</v>
      </c>
      <c r="C18" s="14" t="s">
        <v>1</v>
      </c>
    </row>
    <row r="19" spans="1:55" s="11" customFormat="1" ht="20.25" customHeight="1" x14ac:dyDescent="0.4">
      <c r="A19" s="13"/>
      <c r="B19" s="14">
        <v>1</v>
      </c>
      <c r="C19" s="15" t="s">
        <v>2</v>
      </c>
    </row>
    <row r="20" spans="1:55" s="11" customFormat="1" ht="20.25" customHeight="1" x14ac:dyDescent="0.4">
      <c r="A20" s="13"/>
      <c r="B20" s="14">
        <v>2</v>
      </c>
      <c r="C20" s="15" t="s">
        <v>124</v>
      </c>
    </row>
    <row r="21" spans="1:55" s="11" customFormat="1" ht="20.25" customHeight="1" x14ac:dyDescent="0.4">
      <c r="A21" s="13"/>
      <c r="B21" s="13"/>
      <c r="C21" s="13"/>
    </row>
    <row r="22" spans="1:55" s="11" customFormat="1" ht="20.25" customHeight="1" x14ac:dyDescent="0.4">
      <c r="A22" s="13" t="s">
        <v>57</v>
      </c>
      <c r="B22" s="13"/>
      <c r="C22" s="13"/>
    </row>
    <row r="23" spans="1:55" s="11" customFormat="1" ht="20.25" customHeight="1" x14ac:dyDescent="0.4">
      <c r="A23" s="13" t="s">
        <v>48</v>
      </c>
      <c r="B23" s="13"/>
      <c r="C23" s="13"/>
    </row>
    <row r="24" spans="1:55" s="11" customFormat="1" ht="20.25" customHeight="1" x14ac:dyDescent="0.4">
      <c r="A24" s="13"/>
      <c r="B24" s="13"/>
      <c r="C24" s="13"/>
    </row>
    <row r="25" spans="1:55" s="11" customFormat="1" ht="20.25" customHeight="1" x14ac:dyDescent="0.4">
      <c r="A25" s="13"/>
      <c r="B25" s="14" t="s">
        <v>7</v>
      </c>
      <c r="C25" s="14" t="s">
        <v>8</v>
      </c>
    </row>
    <row r="26" spans="1:55" s="11" customFormat="1" ht="20.25" customHeight="1" x14ac:dyDescent="0.4">
      <c r="A26" s="13"/>
      <c r="B26" s="14" t="s">
        <v>3</v>
      </c>
      <c r="C26" s="15" t="s">
        <v>49</v>
      </c>
    </row>
    <row r="27" spans="1:55" s="11" customFormat="1" ht="20.25" customHeight="1" x14ac:dyDescent="0.4">
      <c r="A27" s="13"/>
      <c r="B27" s="14" t="s">
        <v>4</v>
      </c>
      <c r="C27" s="15" t="s">
        <v>50</v>
      </c>
    </row>
    <row r="28" spans="1:55" s="11" customFormat="1" ht="20.25" customHeight="1" x14ac:dyDescent="0.4">
      <c r="A28" s="13"/>
      <c r="B28" s="14" t="s">
        <v>5</v>
      </c>
      <c r="C28" s="15" t="s">
        <v>51</v>
      </c>
    </row>
    <row r="29" spans="1:55" s="11" customFormat="1" ht="20.25" customHeight="1" x14ac:dyDescent="0.4">
      <c r="A29" s="13"/>
      <c r="B29" s="14" t="s">
        <v>6</v>
      </c>
      <c r="C29" s="15" t="s">
        <v>72</v>
      </c>
    </row>
    <row r="30" spans="1:55" s="11" customFormat="1" ht="20.25" customHeight="1" x14ac:dyDescent="0.4">
      <c r="A30" s="13"/>
      <c r="B30" s="13"/>
      <c r="C30" s="13"/>
    </row>
    <row r="31" spans="1:55" s="11" customFormat="1" ht="20.25" customHeight="1" x14ac:dyDescent="0.4">
      <c r="A31" s="13"/>
      <c r="B31" s="16" t="s">
        <v>9</v>
      </c>
      <c r="C31" s="13"/>
    </row>
    <row r="32" spans="1:55" s="11" customFormat="1" ht="20.25" customHeight="1" x14ac:dyDescent="0.4">
      <c r="B32" s="13" t="s">
        <v>52</v>
      </c>
      <c r="E32" s="16"/>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row>
    <row r="33" spans="1:55" s="11" customFormat="1" ht="20.25" customHeight="1" x14ac:dyDescent="0.4">
      <c r="B33" s="13" t="s">
        <v>84</v>
      </c>
      <c r="E33" s="13"/>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48" t="s">
        <v>139</v>
      </c>
      <c r="E34" s="14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1" t="s">
        <v>140</v>
      </c>
      <c r="E35" s="13"/>
    </row>
    <row r="36" spans="1:55" s="11" customFormat="1" ht="20.25" customHeight="1" x14ac:dyDescent="0.4">
      <c r="A36" s="13"/>
      <c r="B36" s="13" t="s">
        <v>141</v>
      </c>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47"/>
      <c r="B37" s="147"/>
      <c r="C37" s="147"/>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45" t="s">
        <v>128</v>
      </c>
      <c r="B38" s="13"/>
      <c r="C38" s="13"/>
    </row>
    <row r="39" spans="1:55" s="11" customFormat="1" ht="20.25" customHeight="1" x14ac:dyDescent="0.4">
      <c r="A39" s="13" t="s">
        <v>53</v>
      </c>
      <c r="B39" s="13"/>
      <c r="C39" s="13"/>
    </row>
    <row r="40" spans="1:55" s="11" customFormat="1" ht="20.25" customHeight="1" x14ac:dyDescent="0.4">
      <c r="A40" s="23" t="s">
        <v>142</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58</v>
      </c>
      <c r="B42" s="13"/>
    </row>
    <row r="43" spans="1:55" s="11" customFormat="1" ht="20.25" customHeight="1" x14ac:dyDescent="0.4"/>
    <row r="44" spans="1:55" s="11" customFormat="1" ht="20.25" customHeight="1" x14ac:dyDescent="0.4">
      <c r="A44" s="13" t="s">
        <v>129</v>
      </c>
      <c r="B44" s="13"/>
      <c r="C44" s="13"/>
    </row>
    <row r="45" spans="1:55" s="11" customFormat="1" ht="20.25" customHeight="1" x14ac:dyDescent="0.4">
      <c r="A45" s="30" t="s">
        <v>95</v>
      </c>
      <c r="B45" s="13"/>
      <c r="C45" s="13"/>
    </row>
    <row r="46" spans="1:55" s="11" customFormat="1" ht="20.25" customHeight="1" x14ac:dyDescent="0.4"/>
    <row r="47" spans="1:55" s="11" customFormat="1" ht="20.25" customHeight="1" x14ac:dyDescent="0.4">
      <c r="A47" s="13" t="s">
        <v>60</v>
      </c>
      <c r="B47" s="13"/>
      <c r="C47" s="13"/>
    </row>
    <row r="48" spans="1:55" s="11" customFormat="1" ht="20.25" customHeight="1" x14ac:dyDescent="0.4">
      <c r="A48" s="13" t="s">
        <v>96</v>
      </c>
      <c r="B48" s="13"/>
      <c r="C48" s="13"/>
    </row>
    <row r="49" spans="1:55" s="11" customFormat="1" ht="20.25" customHeight="1" x14ac:dyDescent="0.4">
      <c r="A49" s="13"/>
      <c r="B49" s="13"/>
      <c r="C49" s="13"/>
    </row>
    <row r="50" spans="1:55" s="11" customFormat="1" ht="20.25" customHeight="1" x14ac:dyDescent="0.4">
      <c r="A50" s="13" t="s">
        <v>61</v>
      </c>
      <c r="B50" s="13"/>
      <c r="C50" s="13"/>
    </row>
    <row r="51" spans="1:55" s="11" customFormat="1" ht="20.25" customHeight="1" x14ac:dyDescent="0.4">
      <c r="A51" s="13"/>
      <c r="B51" s="13"/>
      <c r="C51" s="13"/>
    </row>
    <row r="52" spans="1:55" s="11" customFormat="1" ht="20.25" customHeight="1" x14ac:dyDescent="0.4">
      <c r="A52" s="11" t="s">
        <v>97</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80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104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3"/>
      <c r="B55" s="13"/>
      <c r="C55" s="13"/>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row>
    <row r="56" spans="1:55" s="11" customFormat="1" ht="20.25" customHeight="1" x14ac:dyDescent="0.4">
      <c r="A56" s="11" t="s">
        <v>125</v>
      </c>
      <c r="C56" s="25"/>
      <c r="D56" s="16"/>
      <c r="E56" s="16"/>
    </row>
    <row r="57" spans="1:55" s="11" customFormat="1" ht="20.25" customHeight="1" x14ac:dyDescent="0.4">
      <c r="A57" s="84" t="s">
        <v>100</v>
      </c>
      <c r="B57" s="25"/>
      <c r="C57" s="25"/>
      <c r="D57" s="13"/>
      <c r="E57" s="13"/>
    </row>
    <row r="58" spans="1:55" s="11" customFormat="1" ht="20.25" customHeight="1" x14ac:dyDescent="0.4">
      <c r="A58" s="83" t="s">
        <v>101</v>
      </c>
      <c r="B58" s="25"/>
      <c r="C58" s="25"/>
      <c r="D58" s="29"/>
      <c r="E58" s="29"/>
    </row>
    <row r="59" spans="1:55" s="11" customFormat="1" ht="20.25" customHeight="1" x14ac:dyDescent="0.4">
      <c r="A59" s="84" t="s">
        <v>102</v>
      </c>
      <c r="B59" s="25"/>
      <c r="C59" s="25"/>
      <c r="D59" s="29"/>
      <c r="E59" s="29"/>
    </row>
    <row r="60" spans="1:55" s="11" customFormat="1" ht="20.25" customHeight="1" x14ac:dyDescent="0.4">
      <c r="A60" s="83" t="s">
        <v>103</v>
      </c>
      <c r="B60" s="25"/>
      <c r="C60" s="25"/>
      <c r="D60" s="29"/>
      <c r="E60" s="29"/>
    </row>
    <row r="61" spans="1:55" s="11" customFormat="1" ht="20.25" customHeight="1" x14ac:dyDescent="0.4">
      <c r="A61" s="84" t="s">
        <v>132</v>
      </c>
      <c r="B61" s="25"/>
      <c r="C61" s="25"/>
      <c r="D61" s="29"/>
      <c r="E61" s="29"/>
    </row>
    <row r="62" spans="1:55" s="11" customFormat="1" ht="20.25" customHeight="1" x14ac:dyDescent="0.4">
      <c r="A62" s="84" t="s">
        <v>133</v>
      </c>
      <c r="B62" s="25"/>
      <c r="C62" s="25"/>
      <c r="D62" s="29"/>
      <c r="E62" s="29"/>
    </row>
    <row r="63" spans="1:55" s="11" customFormat="1" ht="20.25" customHeight="1" x14ac:dyDescent="0.4">
      <c r="A63" s="84" t="s">
        <v>134</v>
      </c>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ht="20.25" customHeight="1" x14ac:dyDescent="0.4"/>
    <row r="69"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C14" sqref="C14:D1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135</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6" t="s">
        <v>110</v>
      </c>
      <c r="AN1" s="156"/>
      <c r="AO1" s="156"/>
      <c r="AP1" s="156"/>
      <c r="AQ1" s="156"/>
      <c r="AR1" s="156"/>
      <c r="AS1" s="156"/>
      <c r="AT1" s="156"/>
      <c r="AU1" s="156"/>
      <c r="AV1" s="156"/>
      <c r="AW1" s="156"/>
      <c r="AX1" s="156"/>
      <c r="AY1" s="156"/>
      <c r="AZ1" s="156"/>
      <c r="BA1" s="156"/>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7">
        <v>3</v>
      </c>
      <c r="V2" s="157"/>
      <c r="W2" s="39" t="s">
        <v>16</v>
      </c>
      <c r="X2" s="158">
        <f>IF(U2=0,"",YEAR(DATE(2018+U2,1,1)))</f>
        <v>2021</v>
      </c>
      <c r="Y2" s="158"/>
      <c r="Z2" s="41" t="s">
        <v>20</v>
      </c>
      <c r="AA2" s="41" t="s">
        <v>21</v>
      </c>
      <c r="AB2" s="157">
        <v>4</v>
      </c>
      <c r="AC2" s="157"/>
      <c r="AD2" s="41" t="s">
        <v>22</v>
      </c>
      <c r="AE2" s="41"/>
      <c r="AF2" s="41"/>
      <c r="AG2" s="41"/>
      <c r="AH2" s="41"/>
      <c r="AI2" s="41"/>
      <c r="AJ2" s="40"/>
      <c r="AK2" s="39" t="s">
        <v>17</v>
      </c>
      <c r="AL2" s="39" t="s">
        <v>16</v>
      </c>
      <c r="AM2" s="157" t="s">
        <v>109</v>
      </c>
      <c r="AN2" s="157"/>
      <c r="AO2" s="157"/>
      <c r="AP2" s="157"/>
      <c r="AQ2" s="157"/>
      <c r="AR2" s="157"/>
      <c r="AS2" s="157"/>
      <c r="AT2" s="157"/>
      <c r="AU2" s="157"/>
      <c r="AV2" s="157"/>
      <c r="AW2" s="157"/>
      <c r="AX2" s="157"/>
      <c r="AY2" s="157"/>
      <c r="AZ2" s="157"/>
      <c r="BA2" s="15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159" t="s">
        <v>98</v>
      </c>
      <c r="BA3" s="159"/>
      <c r="BB3" s="159"/>
      <c r="BC3" s="159"/>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59" t="s">
        <v>93</v>
      </c>
      <c r="BA4" s="159"/>
      <c r="BB4" s="159"/>
      <c r="BC4" s="159"/>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0">
        <v>40</v>
      </c>
      <c r="AW5" s="151"/>
      <c r="AX5" s="61" t="s">
        <v>23</v>
      </c>
      <c r="AY5" s="60"/>
      <c r="AZ5" s="152">
        <v>160</v>
      </c>
      <c r="BA5" s="153"/>
      <c r="BB5" s="61" t="s">
        <v>85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4">
        <f>DAY(EOMONTH(DATE(X2,AB2,1),0))</f>
        <v>30</v>
      </c>
      <c r="BA6" s="155"/>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3" t="s">
        <v>26</v>
      </c>
      <c r="C8" s="176" t="s">
        <v>62</v>
      </c>
      <c r="D8" s="177"/>
      <c r="E8" s="182" t="s">
        <v>63</v>
      </c>
      <c r="F8" s="177"/>
      <c r="G8" s="182" t="s">
        <v>64</v>
      </c>
      <c r="H8" s="176"/>
      <c r="I8" s="176"/>
      <c r="J8" s="176"/>
      <c r="K8" s="177"/>
      <c r="L8" s="182" t="s">
        <v>65</v>
      </c>
      <c r="M8" s="176"/>
      <c r="N8" s="176"/>
      <c r="O8" s="185"/>
      <c r="P8" s="188" t="s">
        <v>130</v>
      </c>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60" t="str">
        <f>IF(AZ3="４週","(9)1～4週目の勤務時間数合計","(9)1か月の勤務時間数合計")</f>
        <v>(9)1～4週目の勤務時間数合計</v>
      </c>
      <c r="AV8" s="161"/>
      <c r="AW8" s="160" t="s">
        <v>66</v>
      </c>
      <c r="AX8" s="161"/>
      <c r="AY8" s="168" t="s">
        <v>105</v>
      </c>
      <c r="AZ8" s="168"/>
      <c r="BA8" s="168"/>
      <c r="BB8" s="168"/>
      <c r="BC8" s="168"/>
      <c r="BD8" s="168"/>
    </row>
    <row r="9" spans="1:57" ht="20.25" customHeight="1" thickBot="1" x14ac:dyDescent="0.45">
      <c r="A9" s="71"/>
      <c r="B9" s="174"/>
      <c r="C9" s="178"/>
      <c r="D9" s="179"/>
      <c r="E9" s="183"/>
      <c r="F9" s="179"/>
      <c r="G9" s="183"/>
      <c r="H9" s="178"/>
      <c r="I9" s="178"/>
      <c r="J9" s="178"/>
      <c r="K9" s="179"/>
      <c r="L9" s="183"/>
      <c r="M9" s="178"/>
      <c r="N9" s="178"/>
      <c r="O9" s="186"/>
      <c r="P9" s="170" t="s">
        <v>10</v>
      </c>
      <c r="Q9" s="171"/>
      <c r="R9" s="171"/>
      <c r="S9" s="171"/>
      <c r="T9" s="171"/>
      <c r="U9" s="171"/>
      <c r="V9" s="172"/>
      <c r="W9" s="170" t="s">
        <v>11</v>
      </c>
      <c r="X9" s="171"/>
      <c r="Y9" s="171"/>
      <c r="Z9" s="171"/>
      <c r="AA9" s="171"/>
      <c r="AB9" s="171"/>
      <c r="AC9" s="172"/>
      <c r="AD9" s="170" t="s">
        <v>12</v>
      </c>
      <c r="AE9" s="171"/>
      <c r="AF9" s="171"/>
      <c r="AG9" s="171"/>
      <c r="AH9" s="171"/>
      <c r="AI9" s="171"/>
      <c r="AJ9" s="172"/>
      <c r="AK9" s="170" t="s">
        <v>13</v>
      </c>
      <c r="AL9" s="171"/>
      <c r="AM9" s="171"/>
      <c r="AN9" s="171"/>
      <c r="AO9" s="171"/>
      <c r="AP9" s="171"/>
      <c r="AQ9" s="172"/>
      <c r="AR9" s="170" t="s">
        <v>14</v>
      </c>
      <c r="AS9" s="171"/>
      <c r="AT9" s="172"/>
      <c r="AU9" s="162"/>
      <c r="AV9" s="163"/>
      <c r="AW9" s="162"/>
      <c r="AX9" s="163"/>
      <c r="AY9" s="168"/>
      <c r="AZ9" s="168"/>
      <c r="BA9" s="168"/>
      <c r="BB9" s="168"/>
      <c r="BC9" s="168"/>
      <c r="BD9" s="168"/>
    </row>
    <row r="10" spans="1:57" ht="20.25" customHeight="1" thickBot="1" x14ac:dyDescent="0.45">
      <c r="A10" s="71"/>
      <c r="B10" s="174"/>
      <c r="C10" s="178"/>
      <c r="D10" s="179"/>
      <c r="E10" s="183"/>
      <c r="F10" s="179"/>
      <c r="G10" s="183"/>
      <c r="H10" s="178"/>
      <c r="I10" s="178"/>
      <c r="J10" s="178"/>
      <c r="K10" s="179"/>
      <c r="L10" s="183"/>
      <c r="M10" s="178"/>
      <c r="N10" s="178"/>
      <c r="O10" s="186"/>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2"/>
      <c r="AV10" s="163"/>
      <c r="AW10" s="162"/>
      <c r="AX10" s="163"/>
      <c r="AY10" s="168"/>
      <c r="AZ10" s="168"/>
      <c r="BA10" s="168"/>
      <c r="BB10" s="168"/>
      <c r="BC10" s="168"/>
      <c r="BD10" s="168"/>
    </row>
    <row r="11" spans="1:57" ht="20.25" hidden="1" customHeight="1" thickBot="1" x14ac:dyDescent="0.45">
      <c r="A11" s="71"/>
      <c r="B11" s="174"/>
      <c r="C11" s="178"/>
      <c r="D11" s="179"/>
      <c r="E11" s="183"/>
      <c r="F11" s="179"/>
      <c r="G11" s="183"/>
      <c r="H11" s="178"/>
      <c r="I11" s="178"/>
      <c r="J11" s="178"/>
      <c r="K11" s="179"/>
      <c r="L11" s="183"/>
      <c r="M11" s="178"/>
      <c r="N11" s="178"/>
      <c r="O11" s="186"/>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4"/>
      <c r="AV11" s="165"/>
      <c r="AW11" s="164"/>
      <c r="AX11" s="165"/>
      <c r="AY11" s="169"/>
      <c r="AZ11" s="169"/>
      <c r="BA11" s="169"/>
      <c r="BB11" s="169"/>
      <c r="BC11" s="169"/>
      <c r="BD11" s="169"/>
    </row>
    <row r="12" spans="1:57" ht="20.25" customHeight="1" thickBot="1" x14ac:dyDescent="0.45">
      <c r="A12" s="71"/>
      <c r="B12" s="175"/>
      <c r="C12" s="180"/>
      <c r="D12" s="181"/>
      <c r="E12" s="184"/>
      <c r="F12" s="181"/>
      <c r="G12" s="184"/>
      <c r="H12" s="180"/>
      <c r="I12" s="180"/>
      <c r="J12" s="180"/>
      <c r="K12" s="181"/>
      <c r="L12" s="184"/>
      <c r="M12" s="180"/>
      <c r="N12" s="180"/>
      <c r="O12" s="187"/>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6"/>
      <c r="AV12" s="167"/>
      <c r="AW12" s="166"/>
      <c r="AX12" s="167"/>
      <c r="AY12" s="169"/>
      <c r="AZ12" s="169"/>
      <c r="BA12" s="169"/>
      <c r="BB12" s="169"/>
      <c r="BC12" s="169"/>
      <c r="BD12" s="169"/>
    </row>
    <row r="13" spans="1:57" ht="39.950000000000003" customHeight="1" x14ac:dyDescent="0.4">
      <c r="A13" s="71"/>
      <c r="B13" s="85">
        <v>1</v>
      </c>
      <c r="C13" s="208" t="s">
        <v>2</v>
      </c>
      <c r="D13" s="209"/>
      <c r="E13" s="210" t="s">
        <v>69</v>
      </c>
      <c r="F13" s="211"/>
      <c r="G13" s="210" t="s">
        <v>70</v>
      </c>
      <c r="H13" s="212"/>
      <c r="I13" s="212"/>
      <c r="J13" s="212"/>
      <c r="K13" s="211"/>
      <c r="L13" s="213" t="s">
        <v>71</v>
      </c>
      <c r="M13" s="214"/>
      <c r="N13" s="214"/>
      <c r="O13" s="215"/>
      <c r="P13" s="127">
        <v>8</v>
      </c>
      <c r="Q13" s="128">
        <v>8</v>
      </c>
      <c r="R13" s="128"/>
      <c r="S13" s="128"/>
      <c r="T13" s="128">
        <v>8</v>
      </c>
      <c r="U13" s="128">
        <v>8</v>
      </c>
      <c r="V13" s="129">
        <v>8</v>
      </c>
      <c r="W13" s="127">
        <v>8</v>
      </c>
      <c r="X13" s="128">
        <v>8</v>
      </c>
      <c r="Y13" s="128"/>
      <c r="Z13" s="128"/>
      <c r="AA13" s="128">
        <v>8</v>
      </c>
      <c r="AB13" s="128">
        <v>8</v>
      </c>
      <c r="AC13" s="129">
        <v>8</v>
      </c>
      <c r="AD13" s="127">
        <v>8</v>
      </c>
      <c r="AE13" s="128">
        <v>8</v>
      </c>
      <c r="AF13" s="128"/>
      <c r="AG13" s="128"/>
      <c r="AH13" s="128">
        <v>8</v>
      </c>
      <c r="AI13" s="128">
        <v>8</v>
      </c>
      <c r="AJ13" s="129">
        <v>8</v>
      </c>
      <c r="AK13" s="127">
        <v>8</v>
      </c>
      <c r="AL13" s="128">
        <v>8</v>
      </c>
      <c r="AM13" s="128"/>
      <c r="AN13" s="128"/>
      <c r="AO13" s="128">
        <v>8</v>
      </c>
      <c r="AP13" s="128">
        <v>8</v>
      </c>
      <c r="AQ13" s="129">
        <v>8</v>
      </c>
      <c r="AR13" s="127"/>
      <c r="AS13" s="128"/>
      <c r="AT13" s="129"/>
      <c r="AU13" s="216">
        <f>IF($AZ$3="４週",SUM(P13:AQ13),IF($AZ$3="暦月",SUM(P13:AT13),""))</f>
        <v>160</v>
      </c>
      <c r="AV13" s="217"/>
      <c r="AW13" s="218">
        <f t="shared" ref="AW13:AW30" si="1">IF($AZ$3="４週",AU13/4,IF($AZ$3="暦月",AU13/($AZ$6/7),""))</f>
        <v>40</v>
      </c>
      <c r="AX13" s="219"/>
      <c r="AY13" s="190"/>
      <c r="AZ13" s="191"/>
      <c r="BA13" s="191"/>
      <c r="BB13" s="191"/>
      <c r="BC13" s="191"/>
      <c r="BD13" s="192"/>
    </row>
    <row r="14" spans="1:57" ht="39.950000000000003" customHeight="1" x14ac:dyDescent="0.4">
      <c r="A14" s="71"/>
      <c r="B14" s="86">
        <f t="shared" ref="B14:B30" si="2">B13+1</f>
        <v>2</v>
      </c>
      <c r="C14" s="193" t="s">
        <v>116</v>
      </c>
      <c r="D14" s="194"/>
      <c r="E14" s="195" t="s">
        <v>69</v>
      </c>
      <c r="F14" s="196"/>
      <c r="G14" s="195" t="s">
        <v>117</v>
      </c>
      <c r="H14" s="197"/>
      <c r="I14" s="197"/>
      <c r="J14" s="197"/>
      <c r="K14" s="196"/>
      <c r="L14" s="198" t="s">
        <v>99</v>
      </c>
      <c r="M14" s="199"/>
      <c r="N14" s="199"/>
      <c r="O14" s="200"/>
      <c r="P14" s="130">
        <v>8</v>
      </c>
      <c r="Q14" s="131">
        <v>8</v>
      </c>
      <c r="R14" s="131"/>
      <c r="S14" s="131"/>
      <c r="T14" s="131">
        <v>8</v>
      </c>
      <c r="U14" s="131">
        <v>8</v>
      </c>
      <c r="V14" s="132">
        <v>8</v>
      </c>
      <c r="W14" s="130">
        <v>8</v>
      </c>
      <c r="X14" s="131">
        <v>8</v>
      </c>
      <c r="Y14" s="131"/>
      <c r="Z14" s="131"/>
      <c r="AA14" s="131">
        <v>8</v>
      </c>
      <c r="AB14" s="131">
        <v>8</v>
      </c>
      <c r="AC14" s="132">
        <v>8</v>
      </c>
      <c r="AD14" s="130">
        <v>8</v>
      </c>
      <c r="AE14" s="131">
        <v>8</v>
      </c>
      <c r="AF14" s="131"/>
      <c r="AG14" s="131"/>
      <c r="AH14" s="131">
        <v>8</v>
      </c>
      <c r="AI14" s="131">
        <v>8</v>
      </c>
      <c r="AJ14" s="132">
        <v>8</v>
      </c>
      <c r="AK14" s="130">
        <v>8</v>
      </c>
      <c r="AL14" s="131">
        <v>8</v>
      </c>
      <c r="AM14" s="131"/>
      <c r="AN14" s="131"/>
      <c r="AO14" s="131">
        <v>8</v>
      </c>
      <c r="AP14" s="131">
        <v>8</v>
      </c>
      <c r="AQ14" s="132">
        <v>8</v>
      </c>
      <c r="AR14" s="130"/>
      <c r="AS14" s="131"/>
      <c r="AT14" s="132"/>
      <c r="AU14" s="201">
        <f>IF($AZ$3="４週",SUM(P14:AQ14),IF($AZ$3="暦月",SUM(P14:AT14),""))</f>
        <v>160</v>
      </c>
      <c r="AV14" s="202"/>
      <c r="AW14" s="203">
        <f t="shared" si="1"/>
        <v>40</v>
      </c>
      <c r="AX14" s="204"/>
      <c r="AY14" s="205"/>
      <c r="AZ14" s="206"/>
      <c r="BA14" s="206"/>
      <c r="BB14" s="206"/>
      <c r="BC14" s="206"/>
      <c r="BD14" s="207"/>
    </row>
    <row r="15" spans="1:57" ht="39.950000000000003" customHeight="1" x14ac:dyDescent="0.4">
      <c r="A15" s="71"/>
      <c r="B15" s="86">
        <f t="shared" si="2"/>
        <v>3</v>
      </c>
      <c r="C15" s="193" t="s">
        <v>116</v>
      </c>
      <c r="D15" s="194"/>
      <c r="E15" s="195" t="s">
        <v>69</v>
      </c>
      <c r="F15" s="196"/>
      <c r="G15" s="195" t="s">
        <v>108</v>
      </c>
      <c r="H15" s="197"/>
      <c r="I15" s="197"/>
      <c r="J15" s="197"/>
      <c r="K15" s="196"/>
      <c r="L15" s="198" t="s">
        <v>81</v>
      </c>
      <c r="M15" s="199"/>
      <c r="N15" s="199"/>
      <c r="O15" s="200"/>
      <c r="P15" s="130">
        <v>8</v>
      </c>
      <c r="Q15" s="131">
        <v>8</v>
      </c>
      <c r="R15" s="131"/>
      <c r="S15" s="131"/>
      <c r="T15" s="131">
        <v>8</v>
      </c>
      <c r="U15" s="131">
        <v>8</v>
      </c>
      <c r="V15" s="132">
        <v>8</v>
      </c>
      <c r="W15" s="130">
        <v>8</v>
      </c>
      <c r="X15" s="131">
        <v>8</v>
      </c>
      <c r="Y15" s="131"/>
      <c r="Z15" s="131"/>
      <c r="AA15" s="131">
        <v>8</v>
      </c>
      <c r="AB15" s="131">
        <v>8</v>
      </c>
      <c r="AC15" s="132">
        <v>8</v>
      </c>
      <c r="AD15" s="130">
        <v>8</v>
      </c>
      <c r="AE15" s="131">
        <v>8</v>
      </c>
      <c r="AF15" s="131"/>
      <c r="AG15" s="131"/>
      <c r="AH15" s="131">
        <v>8</v>
      </c>
      <c r="AI15" s="131">
        <v>8</v>
      </c>
      <c r="AJ15" s="132">
        <v>8</v>
      </c>
      <c r="AK15" s="130">
        <v>8</v>
      </c>
      <c r="AL15" s="131">
        <v>8</v>
      </c>
      <c r="AM15" s="131"/>
      <c r="AN15" s="131"/>
      <c r="AO15" s="131">
        <v>8</v>
      </c>
      <c r="AP15" s="131">
        <v>8</v>
      </c>
      <c r="AQ15" s="132">
        <v>8</v>
      </c>
      <c r="AR15" s="130"/>
      <c r="AS15" s="131"/>
      <c r="AT15" s="132"/>
      <c r="AU15" s="201">
        <f>IF($AZ$3="４週",SUM(P15:AQ15),IF($AZ$3="暦月",SUM(P15:AT15),""))</f>
        <v>160</v>
      </c>
      <c r="AV15" s="202"/>
      <c r="AW15" s="203">
        <f t="shared" si="1"/>
        <v>40</v>
      </c>
      <c r="AX15" s="204"/>
      <c r="AY15" s="205"/>
      <c r="AZ15" s="206"/>
      <c r="BA15" s="206"/>
      <c r="BB15" s="206"/>
      <c r="BC15" s="206"/>
      <c r="BD15" s="207"/>
    </row>
    <row r="16" spans="1:57" ht="39.950000000000003" customHeight="1" x14ac:dyDescent="0.4">
      <c r="A16" s="71"/>
      <c r="B16" s="86">
        <f t="shared" si="2"/>
        <v>4</v>
      </c>
      <c r="C16" s="193" t="s">
        <v>116</v>
      </c>
      <c r="D16" s="194"/>
      <c r="E16" s="195" t="s">
        <v>121</v>
      </c>
      <c r="F16" s="196"/>
      <c r="G16" s="195" t="s">
        <v>32</v>
      </c>
      <c r="H16" s="197"/>
      <c r="I16" s="197"/>
      <c r="J16" s="197"/>
      <c r="K16" s="196"/>
      <c r="L16" s="198" t="s">
        <v>82</v>
      </c>
      <c r="M16" s="199"/>
      <c r="N16" s="199"/>
      <c r="O16" s="200"/>
      <c r="P16" s="130">
        <v>4</v>
      </c>
      <c r="Q16" s="131">
        <v>4</v>
      </c>
      <c r="R16" s="131"/>
      <c r="S16" s="131"/>
      <c r="T16" s="131">
        <v>4</v>
      </c>
      <c r="U16" s="131">
        <v>4</v>
      </c>
      <c r="V16" s="132">
        <v>4</v>
      </c>
      <c r="W16" s="130">
        <v>4</v>
      </c>
      <c r="X16" s="131">
        <v>4</v>
      </c>
      <c r="Y16" s="131"/>
      <c r="Z16" s="131"/>
      <c r="AA16" s="131">
        <v>4</v>
      </c>
      <c r="AB16" s="131">
        <v>4</v>
      </c>
      <c r="AC16" s="132">
        <v>4</v>
      </c>
      <c r="AD16" s="130">
        <v>4</v>
      </c>
      <c r="AE16" s="131">
        <v>4</v>
      </c>
      <c r="AF16" s="131"/>
      <c r="AG16" s="131"/>
      <c r="AH16" s="131">
        <v>4</v>
      </c>
      <c r="AI16" s="131">
        <v>4</v>
      </c>
      <c r="AJ16" s="132">
        <v>4</v>
      </c>
      <c r="AK16" s="130">
        <v>4</v>
      </c>
      <c r="AL16" s="131">
        <v>4</v>
      </c>
      <c r="AM16" s="131"/>
      <c r="AN16" s="131"/>
      <c r="AO16" s="131">
        <v>4</v>
      </c>
      <c r="AP16" s="131">
        <v>4</v>
      </c>
      <c r="AQ16" s="132">
        <v>4</v>
      </c>
      <c r="AR16" s="130"/>
      <c r="AS16" s="131"/>
      <c r="AT16" s="132"/>
      <c r="AU16" s="201">
        <f>IF($AZ$3="４週",SUM(P16:AQ16),IF($AZ$3="暦月",SUM(P16:AT16),""))</f>
        <v>80</v>
      </c>
      <c r="AV16" s="202"/>
      <c r="AW16" s="203">
        <f t="shared" si="1"/>
        <v>20</v>
      </c>
      <c r="AX16" s="204"/>
      <c r="AY16" s="205"/>
      <c r="AZ16" s="206"/>
      <c r="BA16" s="206"/>
      <c r="BB16" s="206"/>
      <c r="BC16" s="206"/>
      <c r="BD16" s="207"/>
    </row>
    <row r="17" spans="1:56" ht="39.950000000000003" customHeight="1" x14ac:dyDescent="0.4">
      <c r="A17" s="71"/>
      <c r="B17" s="86">
        <f t="shared" si="2"/>
        <v>5</v>
      </c>
      <c r="C17" s="193"/>
      <c r="D17" s="194"/>
      <c r="E17" s="195"/>
      <c r="F17" s="196"/>
      <c r="G17" s="195"/>
      <c r="H17" s="197"/>
      <c r="I17" s="197"/>
      <c r="J17" s="197"/>
      <c r="K17" s="196"/>
      <c r="L17" s="198"/>
      <c r="M17" s="199"/>
      <c r="N17" s="199"/>
      <c r="O17" s="200"/>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01">
        <f t="shared" ref="AU17:AU30" si="3">IF($AZ$3="４週",SUM(P17:AQ17),IF($AZ$3="暦月",SUM(P17:AT17),""))</f>
        <v>0</v>
      </c>
      <c r="AV17" s="202"/>
      <c r="AW17" s="203">
        <f t="shared" si="1"/>
        <v>0</v>
      </c>
      <c r="AX17" s="204"/>
      <c r="AY17" s="205"/>
      <c r="AZ17" s="206"/>
      <c r="BA17" s="206"/>
      <c r="BB17" s="206"/>
      <c r="BC17" s="206"/>
      <c r="BD17" s="207"/>
    </row>
    <row r="18" spans="1:56" ht="39.950000000000003" customHeight="1" x14ac:dyDescent="0.4">
      <c r="A18" s="71"/>
      <c r="B18" s="86">
        <f t="shared" si="2"/>
        <v>6</v>
      </c>
      <c r="C18" s="193"/>
      <c r="D18" s="194"/>
      <c r="E18" s="195"/>
      <c r="F18" s="196"/>
      <c r="G18" s="195"/>
      <c r="H18" s="197"/>
      <c r="I18" s="197"/>
      <c r="J18" s="197"/>
      <c r="K18" s="196"/>
      <c r="L18" s="198"/>
      <c r="M18" s="199"/>
      <c r="N18" s="199"/>
      <c r="O18" s="200"/>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01">
        <f t="shared" si="3"/>
        <v>0</v>
      </c>
      <c r="AV18" s="202"/>
      <c r="AW18" s="203">
        <f t="shared" si="1"/>
        <v>0</v>
      </c>
      <c r="AX18" s="204"/>
      <c r="AY18" s="205"/>
      <c r="AZ18" s="206"/>
      <c r="BA18" s="206"/>
      <c r="BB18" s="206"/>
      <c r="BC18" s="206"/>
      <c r="BD18" s="207"/>
    </row>
    <row r="19" spans="1:56" ht="39.950000000000003" customHeight="1" x14ac:dyDescent="0.4">
      <c r="A19" s="71"/>
      <c r="B19" s="86">
        <f t="shared" si="2"/>
        <v>7</v>
      </c>
      <c r="C19" s="193"/>
      <c r="D19" s="194"/>
      <c r="E19" s="195"/>
      <c r="F19" s="196"/>
      <c r="G19" s="195"/>
      <c r="H19" s="197"/>
      <c r="I19" s="197"/>
      <c r="J19" s="197"/>
      <c r="K19" s="196"/>
      <c r="L19" s="198"/>
      <c r="M19" s="199"/>
      <c r="N19" s="199"/>
      <c r="O19" s="200"/>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1">
        <f>IF($AZ$3="４週",SUM(P19:AQ19),IF($AZ$3="暦月",SUM(P19:AT19),""))</f>
        <v>0</v>
      </c>
      <c r="AV19" s="202"/>
      <c r="AW19" s="203">
        <f t="shared" si="1"/>
        <v>0</v>
      </c>
      <c r="AX19" s="204"/>
      <c r="AY19" s="205"/>
      <c r="AZ19" s="206"/>
      <c r="BA19" s="206"/>
      <c r="BB19" s="206"/>
      <c r="BC19" s="206"/>
      <c r="BD19" s="207"/>
    </row>
    <row r="20" spans="1:56" ht="39.950000000000003" customHeight="1" x14ac:dyDescent="0.4">
      <c r="A20" s="71"/>
      <c r="B20" s="86">
        <f t="shared" si="2"/>
        <v>8</v>
      </c>
      <c r="C20" s="193"/>
      <c r="D20" s="194"/>
      <c r="E20" s="195"/>
      <c r="F20" s="196"/>
      <c r="G20" s="195"/>
      <c r="H20" s="197"/>
      <c r="I20" s="197"/>
      <c r="J20" s="197"/>
      <c r="K20" s="196"/>
      <c r="L20" s="198"/>
      <c r="M20" s="199"/>
      <c r="N20" s="199"/>
      <c r="O20" s="200"/>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1">
        <f t="shared" si="3"/>
        <v>0</v>
      </c>
      <c r="AV20" s="202"/>
      <c r="AW20" s="203">
        <f t="shared" si="1"/>
        <v>0</v>
      </c>
      <c r="AX20" s="204"/>
      <c r="AY20" s="205"/>
      <c r="AZ20" s="206"/>
      <c r="BA20" s="206"/>
      <c r="BB20" s="206"/>
      <c r="BC20" s="206"/>
      <c r="BD20" s="207"/>
    </row>
    <row r="21" spans="1:56" ht="39.950000000000003" customHeight="1" x14ac:dyDescent="0.4">
      <c r="A21" s="71"/>
      <c r="B21" s="86">
        <f t="shared" si="2"/>
        <v>9</v>
      </c>
      <c r="C21" s="193"/>
      <c r="D21" s="194"/>
      <c r="E21" s="195"/>
      <c r="F21" s="196"/>
      <c r="G21" s="195"/>
      <c r="H21" s="197"/>
      <c r="I21" s="197"/>
      <c r="J21" s="197"/>
      <c r="K21" s="196"/>
      <c r="L21" s="198"/>
      <c r="M21" s="199"/>
      <c r="N21" s="199"/>
      <c r="O21" s="200"/>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1">
        <f t="shared" si="3"/>
        <v>0</v>
      </c>
      <c r="AV21" s="202"/>
      <c r="AW21" s="203">
        <f t="shared" si="1"/>
        <v>0</v>
      </c>
      <c r="AX21" s="204"/>
      <c r="AY21" s="205"/>
      <c r="AZ21" s="206"/>
      <c r="BA21" s="206"/>
      <c r="BB21" s="206"/>
      <c r="BC21" s="206"/>
      <c r="BD21" s="207"/>
    </row>
    <row r="22" spans="1:56" ht="39.950000000000003" customHeight="1" x14ac:dyDescent="0.4">
      <c r="A22" s="71"/>
      <c r="B22" s="86">
        <f t="shared" si="2"/>
        <v>10</v>
      </c>
      <c r="C22" s="193"/>
      <c r="D22" s="194"/>
      <c r="E22" s="195"/>
      <c r="F22" s="196"/>
      <c r="G22" s="195"/>
      <c r="H22" s="197"/>
      <c r="I22" s="197"/>
      <c r="J22" s="197"/>
      <c r="K22" s="196"/>
      <c r="L22" s="198"/>
      <c r="M22" s="199"/>
      <c r="N22" s="199"/>
      <c r="O22" s="200"/>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1">
        <f t="shared" si="3"/>
        <v>0</v>
      </c>
      <c r="AV22" s="202"/>
      <c r="AW22" s="203">
        <f t="shared" si="1"/>
        <v>0</v>
      </c>
      <c r="AX22" s="204"/>
      <c r="AY22" s="205"/>
      <c r="AZ22" s="206"/>
      <c r="BA22" s="206"/>
      <c r="BB22" s="206"/>
      <c r="BC22" s="206"/>
      <c r="BD22" s="207"/>
    </row>
    <row r="23" spans="1:56" ht="39.950000000000003" customHeight="1" x14ac:dyDescent="0.4">
      <c r="A23" s="71"/>
      <c r="B23" s="86">
        <f t="shared" si="2"/>
        <v>11</v>
      </c>
      <c r="C23" s="193"/>
      <c r="D23" s="194"/>
      <c r="E23" s="195"/>
      <c r="F23" s="196"/>
      <c r="G23" s="195"/>
      <c r="H23" s="197"/>
      <c r="I23" s="197"/>
      <c r="J23" s="197"/>
      <c r="K23" s="196"/>
      <c r="L23" s="198"/>
      <c r="M23" s="199"/>
      <c r="N23" s="199"/>
      <c r="O23" s="200"/>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1">
        <f t="shared" si="3"/>
        <v>0</v>
      </c>
      <c r="AV23" s="202"/>
      <c r="AW23" s="203">
        <f t="shared" si="1"/>
        <v>0</v>
      </c>
      <c r="AX23" s="204"/>
      <c r="AY23" s="205"/>
      <c r="AZ23" s="206"/>
      <c r="BA23" s="206"/>
      <c r="BB23" s="206"/>
      <c r="BC23" s="206"/>
      <c r="BD23" s="207"/>
    </row>
    <row r="24" spans="1:56" ht="39.950000000000003" customHeight="1" x14ac:dyDescent="0.4">
      <c r="A24" s="71"/>
      <c r="B24" s="86">
        <f t="shared" si="2"/>
        <v>12</v>
      </c>
      <c r="C24" s="193"/>
      <c r="D24" s="194"/>
      <c r="E24" s="195"/>
      <c r="F24" s="196"/>
      <c r="G24" s="195"/>
      <c r="H24" s="197"/>
      <c r="I24" s="197"/>
      <c r="J24" s="197"/>
      <c r="K24" s="196"/>
      <c r="L24" s="198"/>
      <c r="M24" s="199"/>
      <c r="N24" s="199"/>
      <c r="O24" s="200"/>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1">
        <f t="shared" si="3"/>
        <v>0</v>
      </c>
      <c r="AV24" s="202"/>
      <c r="AW24" s="203">
        <f t="shared" si="1"/>
        <v>0</v>
      </c>
      <c r="AX24" s="204"/>
      <c r="AY24" s="205"/>
      <c r="AZ24" s="206"/>
      <c r="BA24" s="206"/>
      <c r="BB24" s="206"/>
      <c r="BC24" s="206"/>
      <c r="BD24" s="207"/>
    </row>
    <row r="25" spans="1:56" ht="39.950000000000003" customHeight="1" x14ac:dyDescent="0.4">
      <c r="A25" s="71"/>
      <c r="B25" s="86">
        <f t="shared" si="2"/>
        <v>13</v>
      </c>
      <c r="C25" s="193"/>
      <c r="D25" s="194"/>
      <c r="E25" s="195"/>
      <c r="F25" s="196"/>
      <c r="G25" s="195"/>
      <c r="H25" s="197"/>
      <c r="I25" s="197"/>
      <c r="J25" s="197"/>
      <c r="K25" s="196"/>
      <c r="L25" s="198"/>
      <c r="M25" s="199"/>
      <c r="N25" s="199"/>
      <c r="O25" s="200"/>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1">
        <f t="shared" si="3"/>
        <v>0</v>
      </c>
      <c r="AV25" s="202"/>
      <c r="AW25" s="203">
        <f t="shared" si="1"/>
        <v>0</v>
      </c>
      <c r="AX25" s="204"/>
      <c r="AY25" s="205"/>
      <c r="AZ25" s="206"/>
      <c r="BA25" s="206"/>
      <c r="BB25" s="206"/>
      <c r="BC25" s="206"/>
      <c r="BD25" s="207"/>
    </row>
    <row r="26" spans="1:56" ht="39.950000000000003" customHeight="1" x14ac:dyDescent="0.4">
      <c r="A26" s="71"/>
      <c r="B26" s="86">
        <f t="shared" si="2"/>
        <v>14</v>
      </c>
      <c r="C26" s="193"/>
      <c r="D26" s="194"/>
      <c r="E26" s="195"/>
      <c r="F26" s="196"/>
      <c r="G26" s="195"/>
      <c r="H26" s="197"/>
      <c r="I26" s="197"/>
      <c r="J26" s="197"/>
      <c r="K26" s="196"/>
      <c r="L26" s="198"/>
      <c r="M26" s="199"/>
      <c r="N26" s="199"/>
      <c r="O26" s="200"/>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1">
        <f t="shared" si="3"/>
        <v>0</v>
      </c>
      <c r="AV26" s="202"/>
      <c r="AW26" s="203">
        <f t="shared" si="1"/>
        <v>0</v>
      </c>
      <c r="AX26" s="204"/>
      <c r="AY26" s="205"/>
      <c r="AZ26" s="206"/>
      <c r="BA26" s="206"/>
      <c r="BB26" s="206"/>
      <c r="BC26" s="206"/>
      <c r="BD26" s="207"/>
    </row>
    <row r="27" spans="1:56" ht="39.950000000000003" customHeight="1" x14ac:dyDescent="0.4">
      <c r="A27" s="71"/>
      <c r="B27" s="86">
        <f t="shared" si="2"/>
        <v>15</v>
      </c>
      <c r="C27" s="193"/>
      <c r="D27" s="194"/>
      <c r="E27" s="195"/>
      <c r="F27" s="196"/>
      <c r="G27" s="195"/>
      <c r="H27" s="197"/>
      <c r="I27" s="197"/>
      <c r="J27" s="197"/>
      <c r="K27" s="196"/>
      <c r="L27" s="198"/>
      <c r="M27" s="199"/>
      <c r="N27" s="199"/>
      <c r="O27" s="200"/>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1">
        <f t="shared" si="3"/>
        <v>0</v>
      </c>
      <c r="AV27" s="202"/>
      <c r="AW27" s="203">
        <f t="shared" si="1"/>
        <v>0</v>
      </c>
      <c r="AX27" s="204"/>
      <c r="AY27" s="205"/>
      <c r="AZ27" s="206"/>
      <c r="BA27" s="206"/>
      <c r="BB27" s="206"/>
      <c r="BC27" s="206"/>
      <c r="BD27" s="207"/>
    </row>
    <row r="28" spans="1:56" ht="39.950000000000003" customHeight="1" x14ac:dyDescent="0.4">
      <c r="A28" s="71"/>
      <c r="B28" s="86">
        <f t="shared" si="2"/>
        <v>16</v>
      </c>
      <c r="C28" s="193"/>
      <c r="D28" s="194"/>
      <c r="E28" s="195"/>
      <c r="F28" s="196"/>
      <c r="G28" s="195"/>
      <c r="H28" s="197"/>
      <c r="I28" s="197"/>
      <c r="J28" s="197"/>
      <c r="K28" s="196"/>
      <c r="L28" s="198"/>
      <c r="M28" s="199"/>
      <c r="N28" s="199"/>
      <c r="O28" s="200"/>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1">
        <f t="shared" si="3"/>
        <v>0</v>
      </c>
      <c r="AV28" s="202"/>
      <c r="AW28" s="203">
        <f t="shared" si="1"/>
        <v>0</v>
      </c>
      <c r="AX28" s="204"/>
      <c r="AY28" s="205"/>
      <c r="AZ28" s="206"/>
      <c r="BA28" s="206"/>
      <c r="BB28" s="206"/>
      <c r="BC28" s="206"/>
      <c r="BD28" s="207"/>
    </row>
    <row r="29" spans="1:56" ht="39.950000000000003" customHeight="1" x14ac:dyDescent="0.4">
      <c r="A29" s="71"/>
      <c r="B29" s="86">
        <f t="shared" si="2"/>
        <v>17</v>
      </c>
      <c r="C29" s="193"/>
      <c r="D29" s="194"/>
      <c r="E29" s="195"/>
      <c r="F29" s="196"/>
      <c r="G29" s="195"/>
      <c r="H29" s="197"/>
      <c r="I29" s="197"/>
      <c r="J29" s="197"/>
      <c r="K29" s="196"/>
      <c r="L29" s="198"/>
      <c r="M29" s="199"/>
      <c r="N29" s="199"/>
      <c r="O29" s="200"/>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1">
        <f t="shared" si="3"/>
        <v>0</v>
      </c>
      <c r="AV29" s="202"/>
      <c r="AW29" s="203">
        <f t="shared" si="1"/>
        <v>0</v>
      </c>
      <c r="AX29" s="204"/>
      <c r="AY29" s="205"/>
      <c r="AZ29" s="206"/>
      <c r="BA29" s="206"/>
      <c r="BB29" s="206"/>
      <c r="BC29" s="206"/>
      <c r="BD29" s="207"/>
    </row>
    <row r="30" spans="1:56" ht="39.950000000000003" customHeight="1" thickBot="1" x14ac:dyDescent="0.45">
      <c r="A30" s="71"/>
      <c r="B30" s="87">
        <f t="shared" si="2"/>
        <v>18</v>
      </c>
      <c r="C30" s="220"/>
      <c r="D30" s="221"/>
      <c r="E30" s="222"/>
      <c r="F30" s="223"/>
      <c r="G30" s="222"/>
      <c r="H30" s="224"/>
      <c r="I30" s="224"/>
      <c r="J30" s="224"/>
      <c r="K30" s="223"/>
      <c r="L30" s="225"/>
      <c r="M30" s="226"/>
      <c r="N30" s="226"/>
      <c r="O30" s="227"/>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28">
        <f t="shared" si="3"/>
        <v>0</v>
      </c>
      <c r="AV30" s="229"/>
      <c r="AW30" s="230">
        <f t="shared" si="1"/>
        <v>0</v>
      </c>
      <c r="AX30" s="231"/>
      <c r="AY30" s="232"/>
      <c r="AZ30" s="233"/>
      <c r="BA30" s="233"/>
      <c r="BB30" s="233"/>
      <c r="BC30" s="233"/>
      <c r="BD30" s="23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row>
    <row r="32" spans="1:56" ht="20.25" customHeight="1" x14ac:dyDescent="0.4">
      <c r="A32" s="71"/>
      <c r="B32" s="97" t="s">
        <v>122</v>
      </c>
      <c r="C32" s="97"/>
      <c r="D32" s="97"/>
      <c r="E32" s="97"/>
      <c r="F32" s="97"/>
      <c r="G32" s="97"/>
      <c r="H32" s="97"/>
      <c r="I32" s="97"/>
      <c r="J32" s="97"/>
      <c r="K32" s="97"/>
      <c r="L32" s="98"/>
      <c r="M32" s="97"/>
      <c r="N32" s="97"/>
      <c r="O32" s="97"/>
      <c r="P32" s="97"/>
      <c r="Q32" s="97"/>
      <c r="R32" s="97"/>
      <c r="S32" s="97"/>
      <c r="T32" s="97" t="s">
        <v>73</v>
      </c>
      <c r="U32" s="97"/>
      <c r="V32" s="97"/>
      <c r="W32" s="97"/>
      <c r="X32" s="97"/>
      <c r="Y32" s="97"/>
      <c r="Z32" s="100"/>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7"/>
      <c r="C33" s="235" t="s">
        <v>34</v>
      </c>
      <c r="D33" s="235"/>
      <c r="E33" s="235" t="s">
        <v>35</v>
      </c>
      <c r="F33" s="235"/>
      <c r="G33" s="235"/>
      <c r="H33" s="235"/>
      <c r="I33" s="97"/>
      <c r="J33" s="237" t="s">
        <v>38</v>
      </c>
      <c r="K33" s="237"/>
      <c r="L33" s="237"/>
      <c r="M33" s="237"/>
      <c r="N33" s="67"/>
      <c r="O33" s="67"/>
      <c r="P33" s="96" t="s">
        <v>46</v>
      </c>
      <c r="Q33" s="96"/>
      <c r="R33" s="97"/>
      <c r="S33" s="97"/>
      <c r="T33" s="238" t="s">
        <v>7</v>
      </c>
      <c r="U33" s="239"/>
      <c r="V33" s="238" t="s">
        <v>8</v>
      </c>
      <c r="W33" s="240"/>
      <c r="X33" s="240"/>
      <c r="Y33" s="239"/>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36"/>
      <c r="D34" s="236"/>
      <c r="E34" s="236" t="s">
        <v>36</v>
      </c>
      <c r="F34" s="236"/>
      <c r="G34" s="236" t="s">
        <v>37</v>
      </c>
      <c r="H34" s="236"/>
      <c r="I34" s="97"/>
      <c r="J34" s="236" t="s">
        <v>36</v>
      </c>
      <c r="K34" s="236"/>
      <c r="L34" s="236" t="s">
        <v>37</v>
      </c>
      <c r="M34" s="236"/>
      <c r="N34" s="67"/>
      <c r="O34" s="67"/>
      <c r="P34" s="96" t="s">
        <v>43</v>
      </c>
      <c r="Q34" s="96"/>
      <c r="R34" s="97"/>
      <c r="S34" s="97"/>
      <c r="T34" s="238" t="s">
        <v>3</v>
      </c>
      <c r="U34" s="239"/>
      <c r="V34" s="238" t="s">
        <v>49</v>
      </c>
      <c r="W34" s="240"/>
      <c r="X34" s="240"/>
      <c r="Y34" s="239"/>
      <c r="Z34" s="102"/>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38" t="s">
        <v>3</v>
      </c>
      <c r="D35" s="239"/>
      <c r="E35" s="241">
        <f>SUMIFS($AU$13:$AV$30,$C$13:$D$30,"福祉用具専門相談員",$E$13:$F$30,"A")</f>
        <v>320</v>
      </c>
      <c r="F35" s="242"/>
      <c r="G35" s="243">
        <f>SUMIFS($AW$13:$AX$30,$C$13:$D$30,"福祉用具専門相談員",$E$13:$F$30,"A")</f>
        <v>80</v>
      </c>
      <c r="H35" s="244"/>
      <c r="I35" s="110"/>
      <c r="J35" s="245">
        <v>0</v>
      </c>
      <c r="K35" s="246"/>
      <c r="L35" s="245">
        <v>0</v>
      </c>
      <c r="M35" s="246"/>
      <c r="N35" s="109"/>
      <c r="O35" s="109"/>
      <c r="P35" s="245">
        <v>2</v>
      </c>
      <c r="Q35" s="246"/>
      <c r="R35" s="97"/>
      <c r="S35" s="97"/>
      <c r="T35" s="238" t="s">
        <v>4</v>
      </c>
      <c r="U35" s="239"/>
      <c r="V35" s="238" t="s">
        <v>50</v>
      </c>
      <c r="W35" s="240"/>
      <c r="X35" s="240"/>
      <c r="Y35" s="239"/>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38" t="s">
        <v>4</v>
      </c>
      <c r="D36" s="239"/>
      <c r="E36" s="241">
        <f>SUMIFS($AU$13:$AV$30,$C$13:$D$30,"福祉用具専門相談員",$E$13:$F$30,"B")</f>
        <v>0</v>
      </c>
      <c r="F36" s="242"/>
      <c r="G36" s="243">
        <f>SUMIFS($AW$13:$AX$30,$C$13:$D$30,"福祉用具専門相談員",$E$13:$F$30,"B")</f>
        <v>0</v>
      </c>
      <c r="H36" s="244"/>
      <c r="I36" s="110"/>
      <c r="J36" s="245">
        <v>0</v>
      </c>
      <c r="K36" s="246"/>
      <c r="L36" s="245">
        <v>0</v>
      </c>
      <c r="M36" s="246"/>
      <c r="N36" s="109"/>
      <c r="O36" s="109"/>
      <c r="P36" s="245">
        <v>0</v>
      </c>
      <c r="Q36" s="246"/>
      <c r="R36" s="97"/>
      <c r="S36" s="97"/>
      <c r="T36" s="238" t="s">
        <v>5</v>
      </c>
      <c r="U36" s="239"/>
      <c r="V36" s="238" t="s">
        <v>51</v>
      </c>
      <c r="W36" s="240"/>
      <c r="X36" s="240"/>
      <c r="Y36" s="239"/>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38" t="s">
        <v>5</v>
      </c>
      <c r="D37" s="239"/>
      <c r="E37" s="241">
        <f>SUMIFS($AU$13:$AV$30,$C$13:$D$30,"福祉用具専門相談員",$E$13:$F$30,"C")</f>
        <v>80</v>
      </c>
      <c r="F37" s="242"/>
      <c r="G37" s="243">
        <f>SUMIFS($AW$13:$AX$30,$C$13:$D$30,"福祉用具専門相談員",$E$13:$F$30,"C")</f>
        <v>20</v>
      </c>
      <c r="H37" s="244"/>
      <c r="I37" s="110"/>
      <c r="J37" s="245">
        <v>80</v>
      </c>
      <c r="K37" s="246"/>
      <c r="L37" s="247">
        <v>20</v>
      </c>
      <c r="M37" s="248"/>
      <c r="N37" s="109"/>
      <c r="O37" s="109"/>
      <c r="P37" s="241" t="s">
        <v>30</v>
      </c>
      <c r="Q37" s="242"/>
      <c r="R37" s="97"/>
      <c r="S37" s="97"/>
      <c r="T37" s="238" t="s">
        <v>6</v>
      </c>
      <c r="U37" s="239"/>
      <c r="V37" s="238" t="s">
        <v>72</v>
      </c>
      <c r="W37" s="240"/>
      <c r="X37" s="240"/>
      <c r="Y37" s="239"/>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38" t="s">
        <v>6</v>
      </c>
      <c r="D38" s="239"/>
      <c r="E38" s="241">
        <f>SUMIFS($AU$13:$AV$30,$C$13:$D$30,"福祉用具専門相談員",$E$13:$F$30,"D")</f>
        <v>0</v>
      </c>
      <c r="F38" s="242"/>
      <c r="G38" s="243">
        <f>SUMIFS($AW$13:$AX$30,$C$13:$D$30,"福祉用具専門相談員",$E$13:$F$30,"D")</f>
        <v>0</v>
      </c>
      <c r="H38" s="244"/>
      <c r="I38" s="110"/>
      <c r="J38" s="245">
        <v>0</v>
      </c>
      <c r="K38" s="246"/>
      <c r="L38" s="247">
        <v>0</v>
      </c>
      <c r="M38" s="248"/>
      <c r="N38" s="109"/>
      <c r="O38" s="109"/>
      <c r="P38" s="241" t="s">
        <v>30</v>
      </c>
      <c r="Q38" s="242"/>
      <c r="R38" s="97"/>
      <c r="S38" s="97"/>
      <c r="T38" s="97"/>
      <c r="U38" s="249"/>
      <c r="V38" s="249"/>
      <c r="W38" s="250"/>
      <c r="X38" s="250"/>
      <c r="Y38" s="143"/>
      <c r="Z38" s="14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38" t="s">
        <v>27</v>
      </c>
      <c r="D39" s="239"/>
      <c r="E39" s="241">
        <f>SUM(E35:F38)</f>
        <v>400</v>
      </c>
      <c r="F39" s="242"/>
      <c r="G39" s="243">
        <f>SUM(G35:H38)</f>
        <v>100</v>
      </c>
      <c r="H39" s="244"/>
      <c r="I39" s="110"/>
      <c r="J39" s="241">
        <f>SUM(J35:K38)</f>
        <v>80</v>
      </c>
      <c r="K39" s="242"/>
      <c r="L39" s="241">
        <f>SUM(L35:M38)</f>
        <v>20</v>
      </c>
      <c r="M39" s="242"/>
      <c r="N39" s="109"/>
      <c r="O39" s="109"/>
      <c r="P39" s="241">
        <f>SUM(P35:Q36)</f>
        <v>2</v>
      </c>
      <c r="Q39" s="242"/>
      <c r="R39" s="97"/>
      <c r="S39" s="97"/>
      <c r="T39" s="97"/>
      <c r="U39" s="249"/>
      <c r="V39" s="249"/>
      <c r="W39" s="250"/>
      <c r="X39" s="250"/>
      <c r="Y39" s="142"/>
      <c r="Z39" s="142"/>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97"/>
      <c r="D40" s="97"/>
      <c r="E40" s="97"/>
      <c r="F40" s="97"/>
      <c r="G40" s="97"/>
      <c r="H40" s="97"/>
      <c r="I40" s="97"/>
      <c r="J40" s="97"/>
      <c r="K40" s="97"/>
      <c r="L40" s="98"/>
      <c r="M40" s="97"/>
      <c r="N40" s="97"/>
      <c r="O40" s="97"/>
      <c r="P40" s="97"/>
      <c r="Q40" s="97"/>
      <c r="R40" s="97"/>
      <c r="S40" s="97"/>
      <c r="T40" s="97"/>
      <c r="U40" s="100"/>
      <c r="V40" s="100"/>
      <c r="W40" s="100"/>
      <c r="X40" s="100"/>
      <c r="Y40" s="100"/>
      <c r="Z40" s="100"/>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8" t="s">
        <v>44</v>
      </c>
      <c r="D41" s="97"/>
      <c r="E41" s="97"/>
      <c r="F41" s="97"/>
      <c r="G41" s="97"/>
      <c r="H41" s="97"/>
      <c r="I41" s="105" t="s">
        <v>89</v>
      </c>
      <c r="J41" s="258" t="s">
        <v>90</v>
      </c>
      <c r="K41" s="259"/>
      <c r="L41" s="106"/>
      <c r="M41" s="105"/>
      <c r="N41" s="97"/>
      <c r="O41" s="97"/>
      <c r="P41" s="97"/>
      <c r="Q41" s="97"/>
      <c r="R41" s="97"/>
      <c r="S41" s="97"/>
      <c r="T41" s="97"/>
      <c r="U41" s="101"/>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7" t="s">
        <v>39</v>
      </c>
      <c r="D42" s="97"/>
      <c r="E42" s="97"/>
      <c r="F42" s="97"/>
      <c r="G42" s="97"/>
      <c r="H42" s="97" t="s">
        <v>40</v>
      </c>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tr">
        <f>IF($J$41="週","対象時間数（週平均）","対象時間数（当月合計）")</f>
        <v>対象時間数（週平均）</v>
      </c>
      <c r="D43" s="97"/>
      <c r="E43" s="97"/>
      <c r="F43" s="97"/>
      <c r="G43" s="97"/>
      <c r="H43" s="97" t="str">
        <f>IF($J$41="週","週に勤務すべき時間数","当月に勤務すべき時間数")</f>
        <v>週に勤務すべき時間数</v>
      </c>
      <c r="I43" s="97"/>
      <c r="J43" s="97"/>
      <c r="K43" s="97"/>
      <c r="L43" s="98"/>
      <c r="M43" s="236" t="s">
        <v>41</v>
      </c>
      <c r="N43" s="236"/>
      <c r="O43" s="236"/>
      <c r="P43" s="236"/>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260">
        <f>IF($J$41="週",L39,J39)</f>
        <v>20</v>
      </c>
      <c r="D44" s="261"/>
      <c r="E44" s="261"/>
      <c r="F44" s="262"/>
      <c r="G44" s="99" t="s">
        <v>28</v>
      </c>
      <c r="H44" s="238">
        <f>IF($J$41="週",$AV$5,$AZ$5)</f>
        <v>40</v>
      </c>
      <c r="I44" s="240"/>
      <c r="J44" s="240"/>
      <c r="K44" s="239"/>
      <c r="L44" s="99" t="s">
        <v>29</v>
      </c>
      <c r="M44" s="252">
        <f>ROUNDDOWN(C44/H44,1)</f>
        <v>0.5</v>
      </c>
      <c r="N44" s="253"/>
      <c r="O44" s="253"/>
      <c r="P44" s="254"/>
      <c r="Q44" s="97"/>
      <c r="R44" s="97"/>
      <c r="S44" s="97"/>
      <c r="T44" s="97"/>
      <c r="U44" s="251"/>
      <c r="V44" s="251"/>
      <c r="W44" s="251"/>
      <c r="X44" s="251"/>
      <c r="Y44" s="136"/>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97"/>
      <c r="D45" s="97"/>
      <c r="E45" s="97"/>
      <c r="F45" s="97"/>
      <c r="G45" s="97"/>
      <c r="H45" s="97"/>
      <c r="I45" s="97"/>
      <c r="J45" s="97"/>
      <c r="K45" s="97"/>
      <c r="L45" s="98"/>
      <c r="M45" s="97" t="s">
        <v>74</v>
      </c>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t="s">
        <v>131</v>
      </c>
      <c r="D46" s="97"/>
      <c r="E46" s="97"/>
      <c r="F46" s="97"/>
      <c r="G46" s="97"/>
      <c r="H46" s="97"/>
      <c r="I46" s="97"/>
      <c r="J46" s="97"/>
      <c r="K46" s="97"/>
      <c r="L46" s="98"/>
      <c r="M46" s="97"/>
      <c r="N46" s="97"/>
      <c r="O46" s="97"/>
      <c r="P46" s="97"/>
      <c r="Q46" s="97"/>
      <c r="R46" s="97"/>
      <c r="S46" s="97"/>
      <c r="T46" s="97"/>
      <c r="U46" s="97"/>
      <c r="V46" s="107"/>
      <c r="W46" s="108"/>
      <c r="X46" s="108"/>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46</v>
      </c>
      <c r="D47" s="97"/>
      <c r="E47" s="97"/>
      <c r="F47" s="97"/>
      <c r="G47" s="97"/>
      <c r="H47" s="97"/>
      <c r="I47" s="97"/>
      <c r="J47" s="97"/>
      <c r="K47" s="97"/>
      <c r="L47" s="98"/>
      <c r="M47" s="99"/>
      <c r="N47" s="99"/>
      <c r="O47" s="99"/>
      <c r="P47" s="99"/>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67" t="s">
        <v>42</v>
      </c>
      <c r="D48" s="67"/>
      <c r="E48" s="67"/>
      <c r="F48" s="67"/>
      <c r="G48" s="67"/>
      <c r="H48" s="97" t="s">
        <v>45</v>
      </c>
      <c r="I48" s="67"/>
      <c r="J48" s="67"/>
      <c r="K48" s="67"/>
      <c r="L48" s="67"/>
      <c r="M48" s="236" t="s">
        <v>27</v>
      </c>
      <c r="N48" s="236"/>
      <c r="O48" s="236"/>
      <c r="P48" s="236"/>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238">
        <f>P39</f>
        <v>2</v>
      </c>
      <c r="D49" s="240"/>
      <c r="E49" s="240"/>
      <c r="F49" s="239"/>
      <c r="G49" s="99" t="s">
        <v>83</v>
      </c>
      <c r="H49" s="252">
        <f>M44</f>
        <v>0.5</v>
      </c>
      <c r="I49" s="253"/>
      <c r="J49" s="253"/>
      <c r="K49" s="254"/>
      <c r="L49" s="99" t="s">
        <v>29</v>
      </c>
      <c r="M49" s="255">
        <f>ROUNDDOWN(C49+H49,1)</f>
        <v>2.5</v>
      </c>
      <c r="N49" s="256"/>
      <c r="O49" s="256"/>
      <c r="P49" s="257"/>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97"/>
      <c r="D50" s="97"/>
      <c r="E50" s="97"/>
      <c r="F50" s="97"/>
      <c r="G50" s="97"/>
      <c r="H50" s="97"/>
      <c r="I50" s="97"/>
      <c r="J50" s="97"/>
      <c r="K50" s="97"/>
      <c r="L50" s="97"/>
      <c r="M50" s="97"/>
      <c r="N50" s="98"/>
      <c r="O50" s="97"/>
      <c r="P50" s="97"/>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6" priority="4">
      <formula>INDIRECT(ADDRESS(ROW(),COLUMN()))=TRUNC(INDIRECT(ADDRESS(ROW(),COLUMN())))</formula>
    </cfRule>
  </conditionalFormatting>
  <conditionalFormatting sqref="E35:Q39">
    <cfRule type="expression" dxfId="5" priority="2">
      <formula>INDIRECT(ADDRESS(ROW(),COLUMN()))=TRUNC(INDIRECT(ADDRESS(ROW(),COLUMN())))</formula>
    </cfRule>
  </conditionalFormatting>
  <conditionalFormatting sqref="C44:F44">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55" zoomScaleNormal="55" zoomScaleSheetLayoutView="55" workbookViewId="0">
      <selection activeCell="B1" sqref="B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135</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3" t="s">
        <v>136</v>
      </c>
      <c r="AN1" s="263"/>
      <c r="AO1" s="263"/>
      <c r="AP1" s="263"/>
      <c r="AQ1" s="263"/>
      <c r="AR1" s="263"/>
      <c r="AS1" s="263"/>
      <c r="AT1" s="263"/>
      <c r="AU1" s="263"/>
      <c r="AV1" s="263"/>
      <c r="AW1" s="263"/>
      <c r="AX1" s="263"/>
      <c r="AY1" s="263"/>
      <c r="AZ1" s="263"/>
      <c r="BA1" s="26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7">
        <v>5</v>
      </c>
      <c r="V2" s="157"/>
      <c r="W2" s="39" t="s">
        <v>16</v>
      </c>
      <c r="X2" s="158">
        <f>IF(U2=0,"",YEAR(DATE(2018+U2,1,1)))</f>
        <v>2023</v>
      </c>
      <c r="Y2" s="158"/>
      <c r="Z2" s="41" t="s">
        <v>20</v>
      </c>
      <c r="AA2" s="41" t="s">
        <v>21</v>
      </c>
      <c r="AB2" s="157">
        <v>4</v>
      </c>
      <c r="AC2" s="157"/>
      <c r="AD2" s="41" t="s">
        <v>22</v>
      </c>
      <c r="AE2" s="41"/>
      <c r="AF2" s="41"/>
      <c r="AG2" s="41"/>
      <c r="AH2" s="41"/>
      <c r="AI2" s="41"/>
      <c r="AJ2" s="40"/>
      <c r="AK2" s="39" t="s">
        <v>17</v>
      </c>
      <c r="AL2" s="39" t="s">
        <v>16</v>
      </c>
      <c r="AM2" s="264"/>
      <c r="AN2" s="264"/>
      <c r="AO2" s="264"/>
      <c r="AP2" s="264"/>
      <c r="AQ2" s="264"/>
      <c r="AR2" s="264"/>
      <c r="AS2" s="264"/>
      <c r="AT2" s="264"/>
      <c r="AU2" s="264"/>
      <c r="AV2" s="264"/>
      <c r="AW2" s="264"/>
      <c r="AX2" s="264"/>
      <c r="AY2" s="264"/>
      <c r="AZ2" s="264"/>
      <c r="BA2" s="26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159" t="s">
        <v>98</v>
      </c>
      <c r="BA3" s="159"/>
      <c r="BB3" s="159"/>
      <c r="BC3" s="159"/>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59" t="s">
        <v>93</v>
      </c>
      <c r="BA4" s="159"/>
      <c r="BB4" s="159"/>
      <c r="BC4" s="159"/>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0">
        <v>40</v>
      </c>
      <c r="AW5" s="151"/>
      <c r="AX5" s="61" t="s">
        <v>23</v>
      </c>
      <c r="AY5" s="60"/>
      <c r="AZ5" s="150">
        <v>160</v>
      </c>
      <c r="BA5" s="151"/>
      <c r="BB5" s="61" t="s">
        <v>85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4">
        <f>DAY(EOMONTH(DATE(X2,AB2,1),0))</f>
        <v>30</v>
      </c>
      <c r="BA6" s="155"/>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3" t="s">
        <v>26</v>
      </c>
      <c r="C8" s="176" t="s">
        <v>62</v>
      </c>
      <c r="D8" s="177"/>
      <c r="E8" s="182" t="s">
        <v>63</v>
      </c>
      <c r="F8" s="177"/>
      <c r="G8" s="182" t="s">
        <v>64</v>
      </c>
      <c r="H8" s="176"/>
      <c r="I8" s="176"/>
      <c r="J8" s="176"/>
      <c r="K8" s="177"/>
      <c r="L8" s="182" t="s">
        <v>65</v>
      </c>
      <c r="M8" s="176"/>
      <c r="N8" s="176"/>
      <c r="O8" s="185"/>
      <c r="P8" s="188" t="s">
        <v>130</v>
      </c>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60" t="str">
        <f>IF(AZ3="４週","(9)1～4週目の勤務時間数合計","(9)1か月の勤務時間数合計")</f>
        <v>(9)1～4週目の勤務時間数合計</v>
      </c>
      <c r="AV8" s="161"/>
      <c r="AW8" s="160" t="s">
        <v>66</v>
      </c>
      <c r="AX8" s="161"/>
      <c r="AY8" s="168" t="s">
        <v>105</v>
      </c>
      <c r="AZ8" s="168"/>
      <c r="BA8" s="168"/>
      <c r="BB8" s="168"/>
      <c r="BC8" s="168"/>
      <c r="BD8" s="168"/>
    </row>
    <row r="9" spans="1:57" ht="20.25" customHeight="1" thickBot="1" x14ac:dyDescent="0.45">
      <c r="A9" s="71"/>
      <c r="B9" s="174"/>
      <c r="C9" s="178"/>
      <c r="D9" s="179"/>
      <c r="E9" s="183"/>
      <c r="F9" s="179"/>
      <c r="G9" s="183"/>
      <c r="H9" s="178"/>
      <c r="I9" s="178"/>
      <c r="J9" s="178"/>
      <c r="K9" s="179"/>
      <c r="L9" s="183"/>
      <c r="M9" s="178"/>
      <c r="N9" s="178"/>
      <c r="O9" s="186"/>
      <c r="P9" s="170" t="s">
        <v>10</v>
      </c>
      <c r="Q9" s="171"/>
      <c r="R9" s="171"/>
      <c r="S9" s="171"/>
      <c r="T9" s="171"/>
      <c r="U9" s="171"/>
      <c r="V9" s="172"/>
      <c r="W9" s="170" t="s">
        <v>11</v>
      </c>
      <c r="X9" s="171"/>
      <c r="Y9" s="171"/>
      <c r="Z9" s="171"/>
      <c r="AA9" s="171"/>
      <c r="AB9" s="171"/>
      <c r="AC9" s="172"/>
      <c r="AD9" s="170" t="s">
        <v>12</v>
      </c>
      <c r="AE9" s="171"/>
      <c r="AF9" s="171"/>
      <c r="AG9" s="171"/>
      <c r="AH9" s="171"/>
      <c r="AI9" s="171"/>
      <c r="AJ9" s="172"/>
      <c r="AK9" s="170" t="s">
        <v>13</v>
      </c>
      <c r="AL9" s="171"/>
      <c r="AM9" s="171"/>
      <c r="AN9" s="171"/>
      <c r="AO9" s="171"/>
      <c r="AP9" s="171"/>
      <c r="AQ9" s="172"/>
      <c r="AR9" s="170" t="s">
        <v>14</v>
      </c>
      <c r="AS9" s="171"/>
      <c r="AT9" s="172"/>
      <c r="AU9" s="162"/>
      <c r="AV9" s="163"/>
      <c r="AW9" s="162"/>
      <c r="AX9" s="163"/>
      <c r="AY9" s="168"/>
      <c r="AZ9" s="168"/>
      <c r="BA9" s="168"/>
      <c r="BB9" s="168"/>
      <c r="BC9" s="168"/>
      <c r="BD9" s="168"/>
    </row>
    <row r="10" spans="1:57" ht="20.25" customHeight="1" thickBot="1" x14ac:dyDescent="0.45">
      <c r="A10" s="71"/>
      <c r="B10" s="174"/>
      <c r="C10" s="178"/>
      <c r="D10" s="179"/>
      <c r="E10" s="183"/>
      <c r="F10" s="179"/>
      <c r="G10" s="183"/>
      <c r="H10" s="178"/>
      <c r="I10" s="178"/>
      <c r="J10" s="178"/>
      <c r="K10" s="179"/>
      <c r="L10" s="183"/>
      <c r="M10" s="178"/>
      <c r="N10" s="178"/>
      <c r="O10" s="186"/>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2"/>
      <c r="AV10" s="163"/>
      <c r="AW10" s="162"/>
      <c r="AX10" s="163"/>
      <c r="AY10" s="168"/>
      <c r="AZ10" s="168"/>
      <c r="BA10" s="168"/>
      <c r="BB10" s="168"/>
      <c r="BC10" s="168"/>
      <c r="BD10" s="168"/>
    </row>
    <row r="11" spans="1:57" ht="20.25" hidden="1" customHeight="1" thickBot="1" x14ac:dyDescent="0.45">
      <c r="A11" s="71"/>
      <c r="B11" s="174"/>
      <c r="C11" s="178"/>
      <c r="D11" s="179"/>
      <c r="E11" s="183"/>
      <c r="F11" s="179"/>
      <c r="G11" s="183"/>
      <c r="H11" s="178"/>
      <c r="I11" s="178"/>
      <c r="J11" s="178"/>
      <c r="K11" s="179"/>
      <c r="L11" s="183"/>
      <c r="M11" s="178"/>
      <c r="N11" s="178"/>
      <c r="O11" s="186"/>
      <c r="P11" s="88">
        <f>WEEKDAY(DATE($X$2,$AB$2,1))</f>
        <v>7</v>
      </c>
      <c r="Q11" s="89">
        <f>WEEKDAY(DATE($X$2,$AB$2,2))</f>
        <v>1</v>
      </c>
      <c r="R11" s="89">
        <f>WEEKDAY(DATE($X$2,$AB$2,3))</f>
        <v>2</v>
      </c>
      <c r="S11" s="89">
        <f>WEEKDAY(DATE($X$2,$AB$2,4))</f>
        <v>3</v>
      </c>
      <c r="T11" s="89">
        <f>WEEKDAY(DATE($X$2,$AB$2,5))</f>
        <v>4</v>
      </c>
      <c r="U11" s="89">
        <f>WEEKDAY(DATE($X$2,$AB$2,6))</f>
        <v>5</v>
      </c>
      <c r="V11" s="90">
        <f>WEEKDAY(DATE($X$2,$AB$2,7))</f>
        <v>6</v>
      </c>
      <c r="W11" s="88">
        <f>WEEKDAY(DATE($X$2,$AB$2,8))</f>
        <v>7</v>
      </c>
      <c r="X11" s="89">
        <f>WEEKDAY(DATE($X$2,$AB$2,9))</f>
        <v>1</v>
      </c>
      <c r="Y11" s="89">
        <f>WEEKDAY(DATE($X$2,$AB$2,10))</f>
        <v>2</v>
      </c>
      <c r="Z11" s="89">
        <f>WEEKDAY(DATE($X$2,$AB$2,11))</f>
        <v>3</v>
      </c>
      <c r="AA11" s="89">
        <f>WEEKDAY(DATE($X$2,$AB$2,12))</f>
        <v>4</v>
      </c>
      <c r="AB11" s="89">
        <f>WEEKDAY(DATE($X$2,$AB$2,13))</f>
        <v>5</v>
      </c>
      <c r="AC11" s="90">
        <f>WEEKDAY(DATE($X$2,$AB$2,14))</f>
        <v>6</v>
      </c>
      <c r="AD11" s="88">
        <f>WEEKDAY(DATE($X$2,$AB$2,15))</f>
        <v>7</v>
      </c>
      <c r="AE11" s="89">
        <f>WEEKDAY(DATE($X$2,$AB$2,16))</f>
        <v>1</v>
      </c>
      <c r="AF11" s="89">
        <f>WEEKDAY(DATE($X$2,$AB$2,17))</f>
        <v>2</v>
      </c>
      <c r="AG11" s="89">
        <f>WEEKDAY(DATE($X$2,$AB$2,18))</f>
        <v>3</v>
      </c>
      <c r="AH11" s="89">
        <f>WEEKDAY(DATE($X$2,$AB$2,19))</f>
        <v>4</v>
      </c>
      <c r="AI11" s="89">
        <f>WEEKDAY(DATE($X$2,$AB$2,20))</f>
        <v>5</v>
      </c>
      <c r="AJ11" s="90">
        <f>WEEKDAY(DATE($X$2,$AB$2,21))</f>
        <v>6</v>
      </c>
      <c r="AK11" s="88">
        <f>WEEKDAY(DATE($X$2,$AB$2,22))</f>
        <v>7</v>
      </c>
      <c r="AL11" s="89">
        <f>WEEKDAY(DATE($X$2,$AB$2,23))</f>
        <v>1</v>
      </c>
      <c r="AM11" s="89">
        <f>WEEKDAY(DATE($X$2,$AB$2,24))</f>
        <v>2</v>
      </c>
      <c r="AN11" s="89">
        <f>WEEKDAY(DATE($X$2,$AB$2,25))</f>
        <v>3</v>
      </c>
      <c r="AO11" s="89">
        <f>WEEKDAY(DATE($X$2,$AB$2,26))</f>
        <v>4</v>
      </c>
      <c r="AP11" s="89">
        <f>WEEKDAY(DATE($X$2,$AB$2,27))</f>
        <v>5</v>
      </c>
      <c r="AQ11" s="90">
        <f>WEEKDAY(DATE($X$2,$AB$2,28))</f>
        <v>6</v>
      </c>
      <c r="AR11" s="88">
        <f>IF(AR10=29,WEEKDAY(DATE($X$2,$AB$2,29)),0)</f>
        <v>0</v>
      </c>
      <c r="AS11" s="89">
        <f>IF(AS10=30,WEEKDAY(DATE($X$2,$AB$2,30)),0)</f>
        <v>0</v>
      </c>
      <c r="AT11" s="94">
        <f>IF(AT10=31,WEEKDAY(DATE($X$2,$AB$2,31)),0)</f>
        <v>0</v>
      </c>
      <c r="AU11" s="164"/>
      <c r="AV11" s="165"/>
      <c r="AW11" s="164"/>
      <c r="AX11" s="165"/>
      <c r="AY11" s="169"/>
      <c r="AZ11" s="169"/>
      <c r="BA11" s="169"/>
      <c r="BB11" s="169"/>
      <c r="BC11" s="169"/>
      <c r="BD11" s="169"/>
    </row>
    <row r="12" spans="1:57" ht="20.25" customHeight="1" thickBot="1" x14ac:dyDescent="0.45">
      <c r="A12" s="71"/>
      <c r="B12" s="175"/>
      <c r="C12" s="180"/>
      <c r="D12" s="181"/>
      <c r="E12" s="184"/>
      <c r="F12" s="181"/>
      <c r="G12" s="184"/>
      <c r="H12" s="180"/>
      <c r="I12" s="180"/>
      <c r="J12" s="180"/>
      <c r="K12" s="181"/>
      <c r="L12" s="184"/>
      <c r="M12" s="180"/>
      <c r="N12" s="180"/>
      <c r="O12" s="187"/>
      <c r="P12" s="91" t="str">
        <f>IF(P11=1,"日",IF(P11=2,"月",IF(P11=3,"火",IF(P11=4,"水",IF(P11=5,"木",IF(P11=6,"金","土"))))))</f>
        <v>土</v>
      </c>
      <c r="Q12" s="92" t="str">
        <f t="shared" ref="Q12:V12" si="0">IF(Q11=1,"日",IF(Q11=2,"月",IF(Q11=3,"火",IF(Q11=4,"水",IF(Q11=5,"木",IF(Q11=6,"金","土"))))))</f>
        <v>日</v>
      </c>
      <c r="R12" s="92" t="str">
        <f t="shared" si="0"/>
        <v>月</v>
      </c>
      <c r="S12" s="92" t="str">
        <f t="shared" si="0"/>
        <v>火</v>
      </c>
      <c r="T12" s="92" t="str">
        <f t="shared" si="0"/>
        <v>水</v>
      </c>
      <c r="U12" s="92" t="str">
        <f t="shared" si="0"/>
        <v>木</v>
      </c>
      <c r="V12" s="93" t="str">
        <f t="shared" si="0"/>
        <v>金</v>
      </c>
      <c r="W12" s="91" t="str">
        <f t="shared" ref="W12" si="1">IF(W11=1,"日",IF(W11=2,"月",IF(W11=3,"火",IF(W11=4,"水",IF(W11=5,"木",IF(W11=6,"金","土"))))))</f>
        <v>土</v>
      </c>
      <c r="X12" s="92" t="str">
        <f t="shared" ref="X12" si="2">IF(X11=1,"日",IF(X11=2,"月",IF(X11=3,"火",IF(X11=4,"水",IF(X11=5,"木",IF(X11=6,"金","土"))))))</f>
        <v>日</v>
      </c>
      <c r="Y12" s="92" t="str">
        <f t="shared" ref="Y12" si="3">IF(Y11=1,"日",IF(Y11=2,"月",IF(Y11=3,"火",IF(Y11=4,"水",IF(Y11=5,"木",IF(Y11=6,"金","土"))))))</f>
        <v>月</v>
      </c>
      <c r="Z12" s="92" t="str">
        <f t="shared" ref="Z12" si="4">IF(Z11=1,"日",IF(Z11=2,"月",IF(Z11=3,"火",IF(Z11=4,"水",IF(Z11=5,"木",IF(Z11=6,"金","土"))))))</f>
        <v>火</v>
      </c>
      <c r="AA12" s="92" t="str">
        <f t="shared" ref="AA12" si="5">IF(AA11=1,"日",IF(AA11=2,"月",IF(AA11=3,"火",IF(AA11=4,"水",IF(AA11=5,"木",IF(AA11=6,"金","土"))))))</f>
        <v>水</v>
      </c>
      <c r="AB12" s="92" t="str">
        <f t="shared" ref="AB12" si="6">IF(AB11=1,"日",IF(AB11=2,"月",IF(AB11=3,"火",IF(AB11=4,"水",IF(AB11=5,"木",IF(AB11=6,"金","土"))))))</f>
        <v>木</v>
      </c>
      <c r="AC12" s="93" t="str">
        <f t="shared" ref="AC12" si="7">IF(AC11=1,"日",IF(AC11=2,"月",IF(AC11=3,"火",IF(AC11=4,"水",IF(AC11=5,"木",IF(AC11=6,"金","土"))))))</f>
        <v>金</v>
      </c>
      <c r="AD12" s="91" t="str">
        <f t="shared" ref="AD12" si="8">IF(AD11=1,"日",IF(AD11=2,"月",IF(AD11=3,"火",IF(AD11=4,"水",IF(AD11=5,"木",IF(AD11=6,"金","土"))))))</f>
        <v>土</v>
      </c>
      <c r="AE12" s="92" t="str">
        <f t="shared" ref="AE12" si="9">IF(AE11=1,"日",IF(AE11=2,"月",IF(AE11=3,"火",IF(AE11=4,"水",IF(AE11=5,"木",IF(AE11=6,"金","土"))))))</f>
        <v>日</v>
      </c>
      <c r="AF12" s="92" t="str">
        <f t="shared" ref="AF12" si="10">IF(AF11=1,"日",IF(AF11=2,"月",IF(AF11=3,"火",IF(AF11=4,"水",IF(AF11=5,"木",IF(AF11=6,"金","土"))))))</f>
        <v>月</v>
      </c>
      <c r="AG12" s="92" t="str">
        <f t="shared" ref="AG12" si="11">IF(AG11=1,"日",IF(AG11=2,"月",IF(AG11=3,"火",IF(AG11=4,"水",IF(AG11=5,"木",IF(AG11=6,"金","土"))))))</f>
        <v>火</v>
      </c>
      <c r="AH12" s="92" t="str">
        <f t="shared" ref="AH12" si="12">IF(AH11=1,"日",IF(AH11=2,"月",IF(AH11=3,"火",IF(AH11=4,"水",IF(AH11=5,"木",IF(AH11=6,"金","土"))))))</f>
        <v>水</v>
      </c>
      <c r="AI12" s="92" t="str">
        <f t="shared" ref="AI12" si="13">IF(AI11=1,"日",IF(AI11=2,"月",IF(AI11=3,"火",IF(AI11=4,"水",IF(AI11=5,"木",IF(AI11=6,"金","土"))))))</f>
        <v>木</v>
      </c>
      <c r="AJ12" s="93" t="str">
        <f t="shared" ref="AJ12" si="14">IF(AJ11=1,"日",IF(AJ11=2,"月",IF(AJ11=3,"火",IF(AJ11=4,"水",IF(AJ11=5,"木",IF(AJ11=6,"金","土"))))))</f>
        <v>金</v>
      </c>
      <c r="AK12" s="91" t="str">
        <f t="shared" ref="AK12" si="15">IF(AK11=1,"日",IF(AK11=2,"月",IF(AK11=3,"火",IF(AK11=4,"水",IF(AK11=5,"木",IF(AK11=6,"金","土"))))))</f>
        <v>土</v>
      </c>
      <c r="AL12" s="92" t="str">
        <f t="shared" ref="AL12" si="16">IF(AL11=1,"日",IF(AL11=2,"月",IF(AL11=3,"火",IF(AL11=4,"水",IF(AL11=5,"木",IF(AL11=6,"金","土"))))))</f>
        <v>日</v>
      </c>
      <c r="AM12" s="92" t="str">
        <f t="shared" ref="AM12" si="17">IF(AM11=1,"日",IF(AM11=2,"月",IF(AM11=3,"火",IF(AM11=4,"水",IF(AM11=5,"木",IF(AM11=6,"金","土"))))))</f>
        <v>月</v>
      </c>
      <c r="AN12" s="92" t="str">
        <f t="shared" ref="AN12" si="18">IF(AN11=1,"日",IF(AN11=2,"月",IF(AN11=3,"火",IF(AN11=4,"水",IF(AN11=5,"木",IF(AN11=6,"金","土"))))))</f>
        <v>火</v>
      </c>
      <c r="AO12" s="92" t="str">
        <f t="shared" ref="AO12" si="19">IF(AO11=1,"日",IF(AO11=2,"月",IF(AO11=3,"火",IF(AO11=4,"水",IF(AO11=5,"木",IF(AO11=6,"金","土"))))))</f>
        <v>水</v>
      </c>
      <c r="AP12" s="92" t="str">
        <f t="shared" ref="AP12" si="20">IF(AP11=1,"日",IF(AP11=2,"月",IF(AP11=3,"火",IF(AP11=4,"水",IF(AP11=5,"木",IF(AP11=6,"金","土"))))))</f>
        <v>木</v>
      </c>
      <c r="AQ12" s="93" t="str">
        <f t="shared" ref="AQ12" si="21">IF(AQ11=1,"日",IF(AQ11=2,"月",IF(AQ11=3,"火",IF(AQ11=4,"水",IF(AQ11=5,"木",IF(AQ11=6,"金","土"))))))</f>
        <v>金</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6"/>
      <c r="AV12" s="167"/>
      <c r="AW12" s="166"/>
      <c r="AX12" s="167"/>
      <c r="AY12" s="169"/>
      <c r="AZ12" s="169"/>
      <c r="BA12" s="169"/>
      <c r="BB12" s="169"/>
      <c r="BC12" s="169"/>
      <c r="BD12" s="169"/>
    </row>
    <row r="13" spans="1:57" ht="39.950000000000003" customHeight="1" x14ac:dyDescent="0.4">
      <c r="A13" s="71"/>
      <c r="B13" s="85">
        <v>1</v>
      </c>
      <c r="C13" s="208" t="s">
        <v>2</v>
      </c>
      <c r="D13" s="209"/>
      <c r="E13" s="210" t="s">
        <v>69</v>
      </c>
      <c r="F13" s="211"/>
      <c r="G13" s="210" t="s">
        <v>70</v>
      </c>
      <c r="H13" s="212"/>
      <c r="I13" s="212"/>
      <c r="J13" s="212"/>
      <c r="K13" s="211"/>
      <c r="L13" s="213"/>
      <c r="M13" s="214"/>
      <c r="N13" s="214"/>
      <c r="O13" s="215"/>
      <c r="P13" s="127"/>
      <c r="Q13" s="128"/>
      <c r="R13" s="128"/>
      <c r="S13" s="128"/>
      <c r="T13" s="128"/>
      <c r="U13" s="128"/>
      <c r="V13" s="129"/>
      <c r="W13" s="127"/>
      <c r="X13" s="128"/>
      <c r="Y13" s="128"/>
      <c r="Z13" s="128"/>
      <c r="AA13" s="128"/>
      <c r="AB13" s="128"/>
      <c r="AC13" s="129"/>
      <c r="AD13" s="127"/>
      <c r="AE13" s="128"/>
      <c r="AF13" s="128"/>
      <c r="AG13" s="128"/>
      <c r="AH13" s="128"/>
      <c r="AI13" s="128"/>
      <c r="AJ13" s="129"/>
      <c r="AK13" s="127"/>
      <c r="AL13" s="128"/>
      <c r="AM13" s="128"/>
      <c r="AN13" s="128"/>
      <c r="AO13" s="128"/>
      <c r="AP13" s="128"/>
      <c r="AQ13" s="129"/>
      <c r="AR13" s="127"/>
      <c r="AS13" s="128"/>
      <c r="AT13" s="129"/>
      <c r="AU13" s="216">
        <f>IF($AZ$3="４週",SUM(P13:AQ13),IF($AZ$3="暦月",SUM(P13:AT13),""))</f>
        <v>0</v>
      </c>
      <c r="AV13" s="217"/>
      <c r="AW13" s="218">
        <f t="shared" ref="AW13:AW30" si="22">IF($AZ$3="４週",AU13/4,IF($AZ$3="暦月",AU13/($AZ$6/7),""))</f>
        <v>0</v>
      </c>
      <c r="AX13" s="219"/>
      <c r="AY13" s="190"/>
      <c r="AZ13" s="191"/>
      <c r="BA13" s="191"/>
      <c r="BB13" s="191"/>
      <c r="BC13" s="191"/>
      <c r="BD13" s="192"/>
    </row>
    <row r="14" spans="1:57" ht="39.950000000000003" customHeight="1" x14ac:dyDescent="0.4">
      <c r="A14" s="71"/>
      <c r="B14" s="86">
        <f t="shared" ref="B14:B30" si="23">B13+1</f>
        <v>2</v>
      </c>
      <c r="C14" s="193"/>
      <c r="D14" s="194"/>
      <c r="E14" s="195"/>
      <c r="F14" s="196"/>
      <c r="G14" s="195"/>
      <c r="H14" s="197"/>
      <c r="I14" s="197"/>
      <c r="J14" s="197"/>
      <c r="K14" s="196"/>
      <c r="L14" s="198"/>
      <c r="M14" s="199"/>
      <c r="N14" s="199"/>
      <c r="O14" s="200"/>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01">
        <f>IF($AZ$3="４週",SUM(P14:AQ14),IF($AZ$3="暦月",SUM(P14:AT14),""))</f>
        <v>0</v>
      </c>
      <c r="AV14" s="202"/>
      <c r="AW14" s="203">
        <f t="shared" si="22"/>
        <v>0</v>
      </c>
      <c r="AX14" s="204"/>
      <c r="AY14" s="205"/>
      <c r="AZ14" s="206"/>
      <c r="BA14" s="206"/>
      <c r="BB14" s="206"/>
      <c r="BC14" s="206"/>
      <c r="BD14" s="207"/>
    </row>
    <row r="15" spans="1:57" ht="39.950000000000003" customHeight="1" x14ac:dyDescent="0.4">
      <c r="A15" s="71"/>
      <c r="B15" s="86">
        <f t="shared" si="23"/>
        <v>3</v>
      </c>
      <c r="C15" s="193"/>
      <c r="D15" s="194"/>
      <c r="E15" s="195"/>
      <c r="F15" s="196"/>
      <c r="G15" s="195"/>
      <c r="H15" s="197"/>
      <c r="I15" s="197"/>
      <c r="J15" s="197"/>
      <c r="K15" s="196"/>
      <c r="L15" s="198"/>
      <c r="M15" s="199"/>
      <c r="N15" s="199"/>
      <c r="O15" s="200"/>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01">
        <f>IF($AZ$3="４週",SUM(P15:AQ15),IF($AZ$3="暦月",SUM(P15:AT15),""))</f>
        <v>0</v>
      </c>
      <c r="AV15" s="202"/>
      <c r="AW15" s="203">
        <f t="shared" si="22"/>
        <v>0</v>
      </c>
      <c r="AX15" s="204"/>
      <c r="AY15" s="205"/>
      <c r="AZ15" s="206"/>
      <c r="BA15" s="206"/>
      <c r="BB15" s="206"/>
      <c r="BC15" s="206"/>
      <c r="BD15" s="207"/>
    </row>
    <row r="16" spans="1:57" ht="39.950000000000003" customHeight="1" x14ac:dyDescent="0.4">
      <c r="A16" s="71"/>
      <c r="B16" s="86">
        <f t="shared" si="23"/>
        <v>4</v>
      </c>
      <c r="C16" s="193"/>
      <c r="D16" s="194"/>
      <c r="E16" s="195"/>
      <c r="F16" s="196"/>
      <c r="G16" s="195"/>
      <c r="H16" s="197"/>
      <c r="I16" s="197"/>
      <c r="J16" s="197"/>
      <c r="K16" s="196"/>
      <c r="L16" s="198"/>
      <c r="M16" s="199"/>
      <c r="N16" s="199"/>
      <c r="O16" s="200"/>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01">
        <f>IF($AZ$3="４週",SUM(P16:AQ16),IF($AZ$3="暦月",SUM(P16:AT16),""))</f>
        <v>0</v>
      </c>
      <c r="AV16" s="202"/>
      <c r="AW16" s="203">
        <f t="shared" si="22"/>
        <v>0</v>
      </c>
      <c r="AX16" s="204"/>
      <c r="AY16" s="205"/>
      <c r="AZ16" s="206"/>
      <c r="BA16" s="206"/>
      <c r="BB16" s="206"/>
      <c r="BC16" s="206"/>
      <c r="BD16" s="207"/>
    </row>
    <row r="17" spans="1:56" ht="39.950000000000003" customHeight="1" x14ac:dyDescent="0.4">
      <c r="A17" s="71"/>
      <c r="B17" s="86">
        <f t="shared" si="23"/>
        <v>5</v>
      </c>
      <c r="C17" s="193"/>
      <c r="D17" s="194"/>
      <c r="E17" s="195"/>
      <c r="F17" s="196"/>
      <c r="G17" s="195"/>
      <c r="H17" s="197"/>
      <c r="I17" s="197"/>
      <c r="J17" s="197"/>
      <c r="K17" s="196"/>
      <c r="L17" s="198"/>
      <c r="M17" s="199"/>
      <c r="N17" s="199"/>
      <c r="O17" s="200"/>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01">
        <f t="shared" ref="AU17:AU30" si="24">IF($AZ$3="４週",SUM(P17:AQ17),IF($AZ$3="暦月",SUM(P17:AT17),""))</f>
        <v>0</v>
      </c>
      <c r="AV17" s="202"/>
      <c r="AW17" s="203">
        <f t="shared" si="22"/>
        <v>0</v>
      </c>
      <c r="AX17" s="204"/>
      <c r="AY17" s="205"/>
      <c r="AZ17" s="206"/>
      <c r="BA17" s="206"/>
      <c r="BB17" s="206"/>
      <c r="BC17" s="206"/>
      <c r="BD17" s="207"/>
    </row>
    <row r="18" spans="1:56" ht="39.950000000000003" customHeight="1" x14ac:dyDescent="0.4">
      <c r="A18" s="71"/>
      <c r="B18" s="86">
        <f t="shared" si="23"/>
        <v>6</v>
      </c>
      <c r="C18" s="193"/>
      <c r="D18" s="194"/>
      <c r="E18" s="195"/>
      <c r="F18" s="196"/>
      <c r="G18" s="195"/>
      <c r="H18" s="197"/>
      <c r="I18" s="197"/>
      <c r="J18" s="197"/>
      <c r="K18" s="196"/>
      <c r="L18" s="198"/>
      <c r="M18" s="199"/>
      <c r="N18" s="199"/>
      <c r="O18" s="200"/>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01">
        <f t="shared" si="24"/>
        <v>0</v>
      </c>
      <c r="AV18" s="202"/>
      <c r="AW18" s="203">
        <f t="shared" si="22"/>
        <v>0</v>
      </c>
      <c r="AX18" s="204"/>
      <c r="AY18" s="205"/>
      <c r="AZ18" s="206"/>
      <c r="BA18" s="206"/>
      <c r="BB18" s="206"/>
      <c r="BC18" s="206"/>
      <c r="BD18" s="207"/>
    </row>
    <row r="19" spans="1:56" ht="39.950000000000003" customHeight="1" x14ac:dyDescent="0.4">
      <c r="A19" s="71"/>
      <c r="B19" s="86">
        <f t="shared" si="23"/>
        <v>7</v>
      </c>
      <c r="C19" s="193"/>
      <c r="D19" s="194"/>
      <c r="E19" s="195"/>
      <c r="F19" s="196"/>
      <c r="G19" s="195"/>
      <c r="H19" s="197"/>
      <c r="I19" s="197"/>
      <c r="J19" s="197"/>
      <c r="K19" s="196"/>
      <c r="L19" s="198"/>
      <c r="M19" s="199"/>
      <c r="N19" s="199"/>
      <c r="O19" s="200"/>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1">
        <f>IF($AZ$3="４週",SUM(P19:AQ19),IF($AZ$3="暦月",SUM(P19:AT19),""))</f>
        <v>0</v>
      </c>
      <c r="AV19" s="202"/>
      <c r="AW19" s="203">
        <f t="shared" si="22"/>
        <v>0</v>
      </c>
      <c r="AX19" s="204"/>
      <c r="AY19" s="205"/>
      <c r="AZ19" s="206"/>
      <c r="BA19" s="206"/>
      <c r="BB19" s="206"/>
      <c r="BC19" s="206"/>
      <c r="BD19" s="207"/>
    </row>
    <row r="20" spans="1:56" ht="39.950000000000003" customHeight="1" x14ac:dyDescent="0.4">
      <c r="A20" s="71"/>
      <c r="B20" s="86">
        <f t="shared" si="23"/>
        <v>8</v>
      </c>
      <c r="C20" s="193"/>
      <c r="D20" s="194"/>
      <c r="E20" s="195"/>
      <c r="F20" s="196"/>
      <c r="G20" s="195"/>
      <c r="H20" s="197"/>
      <c r="I20" s="197"/>
      <c r="J20" s="197"/>
      <c r="K20" s="196"/>
      <c r="L20" s="198"/>
      <c r="M20" s="199"/>
      <c r="N20" s="199"/>
      <c r="O20" s="200"/>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1">
        <f t="shared" si="24"/>
        <v>0</v>
      </c>
      <c r="AV20" s="202"/>
      <c r="AW20" s="203">
        <f t="shared" si="22"/>
        <v>0</v>
      </c>
      <c r="AX20" s="204"/>
      <c r="AY20" s="205"/>
      <c r="AZ20" s="206"/>
      <c r="BA20" s="206"/>
      <c r="BB20" s="206"/>
      <c r="BC20" s="206"/>
      <c r="BD20" s="207"/>
    </row>
    <row r="21" spans="1:56" ht="39.950000000000003" customHeight="1" x14ac:dyDescent="0.4">
      <c r="A21" s="71"/>
      <c r="B21" s="86">
        <f t="shared" si="23"/>
        <v>9</v>
      </c>
      <c r="C21" s="193"/>
      <c r="D21" s="194"/>
      <c r="E21" s="195"/>
      <c r="F21" s="196"/>
      <c r="G21" s="195"/>
      <c r="H21" s="197"/>
      <c r="I21" s="197"/>
      <c r="J21" s="197"/>
      <c r="K21" s="196"/>
      <c r="L21" s="198"/>
      <c r="M21" s="199"/>
      <c r="N21" s="199"/>
      <c r="O21" s="200"/>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1">
        <f t="shared" si="24"/>
        <v>0</v>
      </c>
      <c r="AV21" s="202"/>
      <c r="AW21" s="203">
        <f t="shared" si="22"/>
        <v>0</v>
      </c>
      <c r="AX21" s="204"/>
      <c r="AY21" s="205"/>
      <c r="AZ21" s="206"/>
      <c r="BA21" s="206"/>
      <c r="BB21" s="206"/>
      <c r="BC21" s="206"/>
      <c r="BD21" s="207"/>
    </row>
    <row r="22" spans="1:56" ht="39.950000000000003" customHeight="1" x14ac:dyDescent="0.4">
      <c r="A22" s="71"/>
      <c r="B22" s="86">
        <f t="shared" si="23"/>
        <v>10</v>
      </c>
      <c r="C22" s="193"/>
      <c r="D22" s="194"/>
      <c r="E22" s="195"/>
      <c r="F22" s="196"/>
      <c r="G22" s="195"/>
      <c r="H22" s="197"/>
      <c r="I22" s="197"/>
      <c r="J22" s="197"/>
      <c r="K22" s="196"/>
      <c r="L22" s="198"/>
      <c r="M22" s="199"/>
      <c r="N22" s="199"/>
      <c r="O22" s="200"/>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1">
        <f t="shared" si="24"/>
        <v>0</v>
      </c>
      <c r="AV22" s="202"/>
      <c r="AW22" s="203">
        <f t="shared" si="22"/>
        <v>0</v>
      </c>
      <c r="AX22" s="204"/>
      <c r="AY22" s="205"/>
      <c r="AZ22" s="206"/>
      <c r="BA22" s="206"/>
      <c r="BB22" s="206"/>
      <c r="BC22" s="206"/>
      <c r="BD22" s="207"/>
    </row>
    <row r="23" spans="1:56" ht="39.950000000000003" customHeight="1" x14ac:dyDescent="0.4">
      <c r="A23" s="71"/>
      <c r="B23" s="86">
        <f t="shared" si="23"/>
        <v>11</v>
      </c>
      <c r="C23" s="193"/>
      <c r="D23" s="194"/>
      <c r="E23" s="195"/>
      <c r="F23" s="196"/>
      <c r="G23" s="195"/>
      <c r="H23" s="197"/>
      <c r="I23" s="197"/>
      <c r="J23" s="197"/>
      <c r="K23" s="196"/>
      <c r="L23" s="198"/>
      <c r="M23" s="199"/>
      <c r="N23" s="199"/>
      <c r="O23" s="200"/>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1">
        <f t="shared" si="24"/>
        <v>0</v>
      </c>
      <c r="AV23" s="202"/>
      <c r="AW23" s="203">
        <f t="shared" si="22"/>
        <v>0</v>
      </c>
      <c r="AX23" s="204"/>
      <c r="AY23" s="205"/>
      <c r="AZ23" s="206"/>
      <c r="BA23" s="206"/>
      <c r="BB23" s="206"/>
      <c r="BC23" s="206"/>
      <c r="BD23" s="207"/>
    </row>
    <row r="24" spans="1:56" ht="39.950000000000003" customHeight="1" x14ac:dyDescent="0.4">
      <c r="A24" s="71"/>
      <c r="B24" s="86">
        <f t="shared" si="23"/>
        <v>12</v>
      </c>
      <c r="C24" s="193"/>
      <c r="D24" s="194"/>
      <c r="E24" s="195"/>
      <c r="F24" s="196"/>
      <c r="G24" s="195"/>
      <c r="H24" s="197"/>
      <c r="I24" s="197"/>
      <c r="J24" s="197"/>
      <c r="K24" s="196"/>
      <c r="L24" s="198"/>
      <c r="M24" s="199"/>
      <c r="N24" s="199"/>
      <c r="O24" s="200"/>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1">
        <f t="shared" si="24"/>
        <v>0</v>
      </c>
      <c r="AV24" s="202"/>
      <c r="AW24" s="203">
        <f t="shared" si="22"/>
        <v>0</v>
      </c>
      <c r="AX24" s="204"/>
      <c r="AY24" s="205"/>
      <c r="AZ24" s="206"/>
      <c r="BA24" s="206"/>
      <c r="BB24" s="206"/>
      <c r="BC24" s="206"/>
      <c r="BD24" s="207"/>
    </row>
    <row r="25" spans="1:56" ht="39.950000000000003" customHeight="1" x14ac:dyDescent="0.4">
      <c r="A25" s="71"/>
      <c r="B25" s="86">
        <f t="shared" si="23"/>
        <v>13</v>
      </c>
      <c r="C25" s="193"/>
      <c r="D25" s="194"/>
      <c r="E25" s="195"/>
      <c r="F25" s="196"/>
      <c r="G25" s="195"/>
      <c r="H25" s="197"/>
      <c r="I25" s="197"/>
      <c r="J25" s="197"/>
      <c r="K25" s="196"/>
      <c r="L25" s="198"/>
      <c r="M25" s="199"/>
      <c r="N25" s="199"/>
      <c r="O25" s="200"/>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1">
        <f t="shared" si="24"/>
        <v>0</v>
      </c>
      <c r="AV25" s="202"/>
      <c r="AW25" s="203">
        <f t="shared" si="22"/>
        <v>0</v>
      </c>
      <c r="AX25" s="204"/>
      <c r="AY25" s="205"/>
      <c r="AZ25" s="206"/>
      <c r="BA25" s="206"/>
      <c r="BB25" s="206"/>
      <c r="BC25" s="206"/>
      <c r="BD25" s="207"/>
    </row>
    <row r="26" spans="1:56" ht="39.950000000000003" customHeight="1" x14ac:dyDescent="0.4">
      <c r="A26" s="71"/>
      <c r="B26" s="86">
        <f t="shared" si="23"/>
        <v>14</v>
      </c>
      <c r="C26" s="193"/>
      <c r="D26" s="194"/>
      <c r="E26" s="195"/>
      <c r="F26" s="196"/>
      <c r="G26" s="195"/>
      <c r="H26" s="197"/>
      <c r="I26" s="197"/>
      <c r="J26" s="197"/>
      <c r="K26" s="196"/>
      <c r="L26" s="198"/>
      <c r="M26" s="199"/>
      <c r="N26" s="199"/>
      <c r="O26" s="200"/>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1">
        <f t="shared" si="24"/>
        <v>0</v>
      </c>
      <c r="AV26" s="202"/>
      <c r="AW26" s="203">
        <f t="shared" si="22"/>
        <v>0</v>
      </c>
      <c r="AX26" s="204"/>
      <c r="AY26" s="205"/>
      <c r="AZ26" s="206"/>
      <c r="BA26" s="206"/>
      <c r="BB26" s="206"/>
      <c r="BC26" s="206"/>
      <c r="BD26" s="207"/>
    </row>
    <row r="27" spans="1:56" ht="39.950000000000003" customHeight="1" x14ac:dyDescent="0.4">
      <c r="A27" s="71"/>
      <c r="B27" s="86">
        <f t="shared" si="23"/>
        <v>15</v>
      </c>
      <c r="C27" s="193"/>
      <c r="D27" s="194"/>
      <c r="E27" s="195"/>
      <c r="F27" s="196"/>
      <c r="G27" s="195"/>
      <c r="H27" s="197"/>
      <c r="I27" s="197"/>
      <c r="J27" s="197"/>
      <c r="K27" s="196"/>
      <c r="L27" s="198"/>
      <c r="M27" s="199"/>
      <c r="N27" s="199"/>
      <c r="O27" s="200"/>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1">
        <f t="shared" si="24"/>
        <v>0</v>
      </c>
      <c r="AV27" s="202"/>
      <c r="AW27" s="203">
        <f t="shared" si="22"/>
        <v>0</v>
      </c>
      <c r="AX27" s="204"/>
      <c r="AY27" s="205"/>
      <c r="AZ27" s="206"/>
      <c r="BA27" s="206"/>
      <c r="BB27" s="206"/>
      <c r="BC27" s="206"/>
      <c r="BD27" s="207"/>
    </row>
    <row r="28" spans="1:56" ht="39.950000000000003" customHeight="1" x14ac:dyDescent="0.4">
      <c r="A28" s="71"/>
      <c r="B28" s="86">
        <f t="shared" si="23"/>
        <v>16</v>
      </c>
      <c r="C28" s="193"/>
      <c r="D28" s="194"/>
      <c r="E28" s="195"/>
      <c r="F28" s="196"/>
      <c r="G28" s="195"/>
      <c r="H28" s="197"/>
      <c r="I28" s="197"/>
      <c r="J28" s="197"/>
      <c r="K28" s="196"/>
      <c r="L28" s="198"/>
      <c r="M28" s="199"/>
      <c r="N28" s="199"/>
      <c r="O28" s="200"/>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1">
        <f t="shared" si="24"/>
        <v>0</v>
      </c>
      <c r="AV28" s="202"/>
      <c r="AW28" s="203">
        <f t="shared" si="22"/>
        <v>0</v>
      </c>
      <c r="AX28" s="204"/>
      <c r="AY28" s="205"/>
      <c r="AZ28" s="206"/>
      <c r="BA28" s="206"/>
      <c r="BB28" s="206"/>
      <c r="BC28" s="206"/>
      <c r="BD28" s="207"/>
    </row>
    <row r="29" spans="1:56" ht="39.950000000000003" hidden="1" customHeight="1" x14ac:dyDescent="0.4">
      <c r="A29" s="71"/>
      <c r="B29" s="86">
        <f t="shared" si="23"/>
        <v>17</v>
      </c>
      <c r="C29" s="193"/>
      <c r="D29" s="194"/>
      <c r="E29" s="195"/>
      <c r="F29" s="196"/>
      <c r="G29" s="195"/>
      <c r="H29" s="197"/>
      <c r="I29" s="197"/>
      <c r="J29" s="197"/>
      <c r="K29" s="196"/>
      <c r="L29" s="198"/>
      <c r="M29" s="199"/>
      <c r="N29" s="199"/>
      <c r="O29" s="200"/>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1">
        <f t="shared" si="24"/>
        <v>0</v>
      </c>
      <c r="AV29" s="202"/>
      <c r="AW29" s="203">
        <f t="shared" si="22"/>
        <v>0</v>
      </c>
      <c r="AX29" s="204"/>
      <c r="AY29" s="205"/>
      <c r="AZ29" s="206"/>
      <c r="BA29" s="206"/>
      <c r="BB29" s="206"/>
      <c r="BC29" s="206"/>
      <c r="BD29" s="207"/>
    </row>
    <row r="30" spans="1:56" ht="39.950000000000003" hidden="1" customHeight="1" thickBot="1" x14ac:dyDescent="0.45">
      <c r="A30" s="71"/>
      <c r="B30" s="87">
        <f t="shared" si="23"/>
        <v>18</v>
      </c>
      <c r="C30" s="220"/>
      <c r="D30" s="221"/>
      <c r="E30" s="222"/>
      <c r="F30" s="223"/>
      <c r="G30" s="222"/>
      <c r="H30" s="224"/>
      <c r="I30" s="224"/>
      <c r="J30" s="224"/>
      <c r="K30" s="223"/>
      <c r="L30" s="225"/>
      <c r="M30" s="226"/>
      <c r="N30" s="226"/>
      <c r="O30" s="227"/>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28">
        <f t="shared" si="24"/>
        <v>0</v>
      </c>
      <c r="AV30" s="229"/>
      <c r="AW30" s="230">
        <f t="shared" si="22"/>
        <v>0</v>
      </c>
      <c r="AX30" s="231"/>
      <c r="AY30" s="232"/>
      <c r="AZ30" s="233"/>
      <c r="BA30" s="233"/>
      <c r="BB30" s="233"/>
      <c r="BC30" s="233"/>
      <c r="BD30" s="23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7" t="s">
        <v>122</v>
      </c>
      <c r="C32" s="97"/>
      <c r="D32" s="97"/>
      <c r="E32" s="97"/>
      <c r="F32" s="97"/>
      <c r="G32" s="97"/>
      <c r="H32" s="97"/>
      <c r="I32" s="97"/>
      <c r="J32" s="97"/>
      <c r="K32" s="97"/>
      <c r="L32" s="98"/>
      <c r="M32" s="97"/>
      <c r="N32" s="97"/>
      <c r="O32" s="97"/>
      <c r="P32" s="97"/>
      <c r="Q32" s="97"/>
      <c r="R32" s="97"/>
      <c r="S32" s="97"/>
      <c r="T32" s="97" t="s">
        <v>73</v>
      </c>
      <c r="U32" s="97"/>
      <c r="V32" s="97"/>
      <c r="W32" s="97"/>
      <c r="X32" s="97"/>
      <c r="Y32" s="97"/>
      <c r="Z32" s="100"/>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7"/>
      <c r="C33" s="235" t="s">
        <v>34</v>
      </c>
      <c r="D33" s="235"/>
      <c r="E33" s="235" t="s">
        <v>35</v>
      </c>
      <c r="F33" s="235"/>
      <c r="G33" s="235"/>
      <c r="H33" s="235"/>
      <c r="I33" s="97"/>
      <c r="J33" s="237" t="s">
        <v>38</v>
      </c>
      <c r="K33" s="237"/>
      <c r="L33" s="237"/>
      <c r="M33" s="237"/>
      <c r="N33" s="67"/>
      <c r="O33" s="67"/>
      <c r="P33" s="96" t="s">
        <v>46</v>
      </c>
      <c r="Q33" s="96"/>
      <c r="R33" s="97"/>
      <c r="S33" s="97"/>
      <c r="T33" s="238" t="s">
        <v>7</v>
      </c>
      <c r="U33" s="239"/>
      <c r="V33" s="238" t="s">
        <v>8</v>
      </c>
      <c r="W33" s="240"/>
      <c r="X33" s="240"/>
      <c r="Y33" s="239"/>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36"/>
      <c r="D34" s="236"/>
      <c r="E34" s="236" t="s">
        <v>36</v>
      </c>
      <c r="F34" s="236"/>
      <c r="G34" s="236" t="s">
        <v>37</v>
      </c>
      <c r="H34" s="236"/>
      <c r="I34" s="97"/>
      <c r="J34" s="236" t="s">
        <v>36</v>
      </c>
      <c r="K34" s="236"/>
      <c r="L34" s="236" t="s">
        <v>37</v>
      </c>
      <c r="M34" s="236"/>
      <c r="N34" s="67"/>
      <c r="O34" s="67"/>
      <c r="P34" s="96" t="s">
        <v>43</v>
      </c>
      <c r="Q34" s="96"/>
      <c r="R34" s="97"/>
      <c r="S34" s="97"/>
      <c r="T34" s="238" t="s">
        <v>3</v>
      </c>
      <c r="U34" s="239"/>
      <c r="V34" s="238" t="s">
        <v>49</v>
      </c>
      <c r="W34" s="240"/>
      <c r="X34" s="240"/>
      <c r="Y34" s="239"/>
      <c r="Z34" s="139"/>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38" t="s">
        <v>3</v>
      </c>
      <c r="D35" s="239"/>
      <c r="E35" s="241">
        <f>SUMIFS($AU$13:$AV$30,$C$13:$D$30,"福祉用具専門相談員",$E$13:$F$30,"A")</f>
        <v>0</v>
      </c>
      <c r="F35" s="242"/>
      <c r="G35" s="243">
        <f>SUMIFS($AW$13:$AX$30,$C$13:$D$30,"福祉用具専門相談員",$E$13:$F$30,"A")</f>
        <v>0</v>
      </c>
      <c r="H35" s="244"/>
      <c r="I35" s="110"/>
      <c r="J35" s="245">
        <v>0</v>
      </c>
      <c r="K35" s="246"/>
      <c r="L35" s="245">
        <v>0</v>
      </c>
      <c r="M35" s="246"/>
      <c r="N35" s="109"/>
      <c r="O35" s="109"/>
      <c r="P35" s="245">
        <v>0</v>
      </c>
      <c r="Q35" s="246"/>
      <c r="R35" s="97"/>
      <c r="S35" s="97"/>
      <c r="T35" s="238" t="s">
        <v>4</v>
      </c>
      <c r="U35" s="239"/>
      <c r="V35" s="238" t="s">
        <v>50</v>
      </c>
      <c r="W35" s="240"/>
      <c r="X35" s="240"/>
      <c r="Y35" s="239"/>
      <c r="Z35" s="13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38" t="s">
        <v>4</v>
      </c>
      <c r="D36" s="239"/>
      <c r="E36" s="241">
        <f>SUMIFS($AU$13:$AV$30,$C$13:$D$30,"福祉用具専門相談員",$E$13:$F$30,"B")</f>
        <v>0</v>
      </c>
      <c r="F36" s="242"/>
      <c r="G36" s="243">
        <f>SUMIFS($AW$13:$AX$30,$C$13:$D$30,"福祉用具専門相談員",$E$13:$F$30,"B")</f>
        <v>0</v>
      </c>
      <c r="H36" s="244"/>
      <c r="I36" s="110"/>
      <c r="J36" s="245">
        <v>0</v>
      </c>
      <c r="K36" s="246"/>
      <c r="L36" s="245">
        <v>0</v>
      </c>
      <c r="M36" s="246"/>
      <c r="N36" s="109"/>
      <c r="O36" s="109"/>
      <c r="P36" s="245">
        <v>0</v>
      </c>
      <c r="Q36" s="246"/>
      <c r="R36" s="97"/>
      <c r="S36" s="97"/>
      <c r="T36" s="238" t="s">
        <v>5</v>
      </c>
      <c r="U36" s="239"/>
      <c r="V36" s="238" t="s">
        <v>51</v>
      </c>
      <c r="W36" s="240"/>
      <c r="X36" s="240"/>
      <c r="Y36" s="239"/>
      <c r="Z36" s="136"/>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38" t="s">
        <v>5</v>
      </c>
      <c r="D37" s="239"/>
      <c r="E37" s="241">
        <f>SUMIFS($AU$13:$AV$30,$C$13:$D$30,"福祉用具専門相談員",$E$13:$F$30,"C")</f>
        <v>0</v>
      </c>
      <c r="F37" s="242"/>
      <c r="G37" s="243">
        <f>SUMIFS($AW$13:$AX$30,$C$13:$D$30,"福祉用具専門相談員",$E$13:$F$30,"C")</f>
        <v>0</v>
      </c>
      <c r="H37" s="244"/>
      <c r="I37" s="110"/>
      <c r="J37" s="245">
        <v>0</v>
      </c>
      <c r="K37" s="246"/>
      <c r="L37" s="247">
        <v>0</v>
      </c>
      <c r="M37" s="248"/>
      <c r="N37" s="109"/>
      <c r="O37" s="109"/>
      <c r="P37" s="241" t="s">
        <v>30</v>
      </c>
      <c r="Q37" s="242"/>
      <c r="R37" s="97"/>
      <c r="S37" s="97"/>
      <c r="T37" s="238" t="s">
        <v>6</v>
      </c>
      <c r="U37" s="239"/>
      <c r="V37" s="238" t="s">
        <v>72</v>
      </c>
      <c r="W37" s="240"/>
      <c r="X37" s="240"/>
      <c r="Y37" s="239"/>
      <c r="Z37" s="137"/>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38" t="s">
        <v>6</v>
      </c>
      <c r="D38" s="239"/>
      <c r="E38" s="241">
        <f>SUMIFS($AU$13:$AV$30,$C$13:$D$30,"福祉用具専門相談員",$E$13:$F$30,"D")</f>
        <v>0</v>
      </c>
      <c r="F38" s="242"/>
      <c r="G38" s="243">
        <f>SUMIFS($AW$13:$AX$30,$C$13:$D$30,"福祉用具専門相談員",$E$13:$F$30,"D")</f>
        <v>0</v>
      </c>
      <c r="H38" s="244"/>
      <c r="I38" s="110"/>
      <c r="J38" s="245">
        <v>0</v>
      </c>
      <c r="K38" s="246"/>
      <c r="L38" s="247">
        <v>0</v>
      </c>
      <c r="M38" s="248"/>
      <c r="N38" s="109"/>
      <c r="O38" s="109"/>
      <c r="P38" s="241" t="s">
        <v>30</v>
      </c>
      <c r="Q38" s="242"/>
      <c r="R38" s="97"/>
      <c r="S38" s="97"/>
      <c r="T38" s="97"/>
      <c r="U38" s="249"/>
      <c r="V38" s="249"/>
      <c r="W38" s="250"/>
      <c r="X38" s="250"/>
      <c r="Y38" s="143"/>
      <c r="Z38" s="14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38" t="s">
        <v>27</v>
      </c>
      <c r="D39" s="239"/>
      <c r="E39" s="241">
        <f>SUM(E35:F38)</f>
        <v>0</v>
      </c>
      <c r="F39" s="242"/>
      <c r="G39" s="243">
        <f>SUM(G35:H38)</f>
        <v>0</v>
      </c>
      <c r="H39" s="244"/>
      <c r="I39" s="110"/>
      <c r="J39" s="241">
        <f>SUM(J35:K38)</f>
        <v>0</v>
      </c>
      <c r="K39" s="242"/>
      <c r="L39" s="241">
        <f>SUM(L35:M38)</f>
        <v>0</v>
      </c>
      <c r="M39" s="242"/>
      <c r="N39" s="109"/>
      <c r="O39" s="109"/>
      <c r="P39" s="241">
        <f>SUM(P35:Q36)</f>
        <v>0</v>
      </c>
      <c r="Q39" s="242"/>
      <c r="R39" s="97"/>
      <c r="S39" s="97"/>
      <c r="T39" s="97"/>
      <c r="U39" s="249"/>
      <c r="V39" s="249"/>
      <c r="W39" s="250"/>
      <c r="X39" s="250"/>
      <c r="Y39" s="142"/>
      <c r="Z39" s="142"/>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97"/>
      <c r="D40" s="97"/>
      <c r="E40" s="97"/>
      <c r="F40" s="97"/>
      <c r="G40" s="97"/>
      <c r="H40" s="97"/>
      <c r="I40" s="97"/>
      <c r="J40" s="97"/>
      <c r="K40" s="97"/>
      <c r="L40" s="98"/>
      <c r="M40" s="97"/>
      <c r="N40" s="97"/>
      <c r="O40" s="97"/>
      <c r="P40" s="97"/>
      <c r="Q40" s="97"/>
      <c r="R40" s="97"/>
      <c r="S40" s="97"/>
      <c r="T40" s="97"/>
      <c r="U40" s="100"/>
      <c r="V40" s="100"/>
      <c r="W40" s="100"/>
      <c r="X40" s="100"/>
      <c r="Y40" s="100"/>
      <c r="Z40" s="100"/>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8" t="s">
        <v>44</v>
      </c>
      <c r="D41" s="97"/>
      <c r="E41" s="97"/>
      <c r="F41" s="97"/>
      <c r="G41" s="97"/>
      <c r="H41" s="97"/>
      <c r="I41" s="105" t="s">
        <v>89</v>
      </c>
      <c r="J41" s="258" t="s">
        <v>90</v>
      </c>
      <c r="K41" s="259"/>
      <c r="L41" s="106"/>
      <c r="M41" s="105"/>
      <c r="N41" s="97"/>
      <c r="O41" s="97"/>
      <c r="P41" s="97"/>
      <c r="Q41" s="97"/>
      <c r="R41" s="97"/>
      <c r="S41" s="97"/>
      <c r="T41" s="97"/>
      <c r="U41" s="101"/>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7" t="s">
        <v>39</v>
      </c>
      <c r="D42" s="97"/>
      <c r="E42" s="97"/>
      <c r="F42" s="97"/>
      <c r="G42" s="97"/>
      <c r="H42" s="97" t="s">
        <v>40</v>
      </c>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tr">
        <f>IF($J$41="週","対象時間数（週平均）","対象時間数（当月合計）")</f>
        <v>対象時間数（週平均）</v>
      </c>
      <c r="D43" s="97"/>
      <c r="E43" s="97"/>
      <c r="F43" s="97"/>
      <c r="G43" s="97"/>
      <c r="H43" s="97" t="str">
        <f>IF($J$41="週","週に勤務すべき時間数","当月に勤務すべき時間数")</f>
        <v>週に勤務すべき時間数</v>
      </c>
      <c r="I43" s="97"/>
      <c r="J43" s="97"/>
      <c r="K43" s="97"/>
      <c r="L43" s="98"/>
      <c r="M43" s="236" t="s">
        <v>41</v>
      </c>
      <c r="N43" s="236"/>
      <c r="O43" s="236"/>
      <c r="P43" s="236"/>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260">
        <f>IF($J$41="週",L39,J39)</f>
        <v>0</v>
      </c>
      <c r="D44" s="261"/>
      <c r="E44" s="261"/>
      <c r="F44" s="262"/>
      <c r="G44" s="138" t="s">
        <v>28</v>
      </c>
      <c r="H44" s="238">
        <f>IF($J$41="週",$AV$5,$AZ$5)</f>
        <v>40</v>
      </c>
      <c r="I44" s="240"/>
      <c r="J44" s="240"/>
      <c r="K44" s="239"/>
      <c r="L44" s="138" t="s">
        <v>29</v>
      </c>
      <c r="M44" s="252">
        <f>ROUNDDOWN(C44/H44,1)</f>
        <v>0</v>
      </c>
      <c r="N44" s="253"/>
      <c r="O44" s="253"/>
      <c r="P44" s="254"/>
      <c r="Q44" s="97"/>
      <c r="R44" s="97"/>
      <c r="S44" s="97"/>
      <c r="T44" s="97"/>
      <c r="U44" s="251"/>
      <c r="V44" s="251"/>
      <c r="W44" s="251"/>
      <c r="X44" s="251"/>
      <c r="Y44" s="136"/>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97"/>
      <c r="D45" s="97"/>
      <c r="E45" s="97"/>
      <c r="F45" s="97"/>
      <c r="G45" s="97"/>
      <c r="H45" s="97"/>
      <c r="I45" s="97"/>
      <c r="J45" s="97"/>
      <c r="K45" s="97"/>
      <c r="L45" s="98"/>
      <c r="M45" s="97" t="s">
        <v>74</v>
      </c>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t="s">
        <v>131</v>
      </c>
      <c r="D46" s="97"/>
      <c r="E46" s="97"/>
      <c r="F46" s="97"/>
      <c r="G46" s="97"/>
      <c r="H46" s="97"/>
      <c r="I46" s="97"/>
      <c r="J46" s="97"/>
      <c r="K46" s="97"/>
      <c r="L46" s="98"/>
      <c r="M46" s="97"/>
      <c r="N46" s="97"/>
      <c r="O46" s="97"/>
      <c r="P46" s="97"/>
      <c r="Q46" s="97"/>
      <c r="R46" s="97"/>
      <c r="S46" s="97"/>
      <c r="T46" s="97"/>
      <c r="U46" s="97"/>
      <c r="V46" s="107"/>
      <c r="W46" s="108"/>
      <c r="X46" s="108"/>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46</v>
      </c>
      <c r="D47" s="97"/>
      <c r="E47" s="97"/>
      <c r="F47" s="97"/>
      <c r="G47" s="97"/>
      <c r="H47" s="97"/>
      <c r="I47" s="97"/>
      <c r="J47" s="97"/>
      <c r="K47" s="97"/>
      <c r="L47" s="98"/>
      <c r="M47" s="138"/>
      <c r="N47" s="138"/>
      <c r="O47" s="138"/>
      <c r="P47" s="138"/>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67" t="s">
        <v>42</v>
      </c>
      <c r="D48" s="67"/>
      <c r="E48" s="67"/>
      <c r="F48" s="67"/>
      <c r="G48" s="67"/>
      <c r="H48" s="97" t="s">
        <v>45</v>
      </c>
      <c r="I48" s="67"/>
      <c r="J48" s="67"/>
      <c r="K48" s="67"/>
      <c r="L48" s="67"/>
      <c r="M48" s="236" t="s">
        <v>27</v>
      </c>
      <c r="N48" s="236"/>
      <c r="O48" s="236"/>
      <c r="P48" s="236"/>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238">
        <f>P39</f>
        <v>0</v>
      </c>
      <c r="D49" s="240"/>
      <c r="E49" s="240"/>
      <c r="F49" s="239"/>
      <c r="G49" s="138" t="s">
        <v>83</v>
      </c>
      <c r="H49" s="252">
        <f>M44</f>
        <v>0</v>
      </c>
      <c r="I49" s="253"/>
      <c r="J49" s="253"/>
      <c r="K49" s="254"/>
      <c r="L49" s="138" t="s">
        <v>29</v>
      </c>
      <c r="M49" s="255">
        <f>ROUNDDOWN(C49+H49,1)</f>
        <v>0</v>
      </c>
      <c r="N49" s="256"/>
      <c r="O49" s="256"/>
      <c r="P49" s="257"/>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97"/>
      <c r="D50" s="97"/>
      <c r="E50" s="97"/>
      <c r="F50" s="97"/>
      <c r="G50" s="97"/>
      <c r="H50" s="97"/>
      <c r="I50" s="97"/>
      <c r="J50" s="97"/>
      <c r="K50" s="97"/>
      <c r="L50" s="97"/>
      <c r="M50" s="97"/>
      <c r="N50" s="98"/>
      <c r="O50" s="97"/>
      <c r="P50" s="97"/>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プルダウン・リスト!$C$5:$C$11</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workbookViewId="0"/>
  </sheetViews>
  <sheetFormatPr defaultRowHeight="25.5" x14ac:dyDescent="0.4"/>
  <cols>
    <col min="1" max="1" width="2" style="111" customWidth="1"/>
    <col min="2" max="2" width="8.625" style="111" customWidth="1"/>
    <col min="3" max="11" width="40.625" style="111" customWidth="1"/>
    <col min="12" max="16384" width="9" style="111"/>
  </cols>
  <sheetData>
    <row r="1" spans="1:11" x14ac:dyDescent="0.4">
      <c r="A1" s="111" t="s">
        <v>138</v>
      </c>
    </row>
    <row r="2" spans="1:11" x14ac:dyDescent="0.4">
      <c r="B2" s="111" t="s">
        <v>77</v>
      </c>
    </row>
    <row r="4" spans="1:11" x14ac:dyDescent="0.4">
      <c r="B4" s="112" t="s">
        <v>78</v>
      </c>
      <c r="C4" s="112" t="s">
        <v>79</v>
      </c>
    </row>
    <row r="5" spans="1:11" x14ac:dyDescent="0.4">
      <c r="B5" s="112">
        <v>1</v>
      </c>
      <c r="C5" s="140" t="s">
        <v>110</v>
      </c>
    </row>
    <row r="6" spans="1:11" x14ac:dyDescent="0.4">
      <c r="B6" s="112">
        <v>2</v>
      </c>
      <c r="C6" s="140" t="s">
        <v>111</v>
      </c>
    </row>
    <row r="7" spans="1:11" x14ac:dyDescent="0.4">
      <c r="B7" s="112">
        <v>3</v>
      </c>
      <c r="C7" s="140" t="s">
        <v>112</v>
      </c>
    </row>
    <row r="8" spans="1:11" x14ac:dyDescent="0.4">
      <c r="B8" s="112">
        <v>4</v>
      </c>
      <c r="C8" s="140" t="s">
        <v>113</v>
      </c>
    </row>
    <row r="9" spans="1:11" x14ac:dyDescent="0.4">
      <c r="B9" s="112">
        <v>5</v>
      </c>
      <c r="C9" s="140" t="s">
        <v>114</v>
      </c>
    </row>
    <row r="10" spans="1:11" x14ac:dyDescent="0.4">
      <c r="B10" s="112">
        <v>6</v>
      </c>
      <c r="C10" s="140" t="s">
        <v>115</v>
      </c>
    </row>
    <row r="11" spans="1:11" x14ac:dyDescent="0.4">
      <c r="B11" s="112">
        <v>7</v>
      </c>
      <c r="C11" s="140" t="s">
        <v>137</v>
      </c>
    </row>
    <row r="12" spans="1:11" x14ac:dyDescent="0.4">
      <c r="B12" s="112">
        <v>8</v>
      </c>
      <c r="C12" s="140"/>
    </row>
    <row r="14" spans="1:11" x14ac:dyDescent="0.4">
      <c r="B14" s="111" t="s">
        <v>76</v>
      </c>
    </row>
    <row r="15" spans="1:11" ht="26.25" thickBot="1" x14ac:dyDescent="0.45"/>
    <row r="16" spans="1:11" ht="26.25" thickBot="1" x14ac:dyDescent="0.45">
      <c r="B16" s="141" t="s">
        <v>67</v>
      </c>
      <c r="C16" s="114" t="s">
        <v>2</v>
      </c>
      <c r="D16" s="115" t="s">
        <v>116</v>
      </c>
      <c r="E16" s="116" t="s">
        <v>33</v>
      </c>
      <c r="F16" s="116" t="s">
        <v>33</v>
      </c>
      <c r="G16" s="116" t="s">
        <v>33</v>
      </c>
      <c r="H16" s="116" t="s">
        <v>33</v>
      </c>
      <c r="I16" s="116" t="s">
        <v>91</v>
      </c>
      <c r="J16" s="116" t="s">
        <v>91</v>
      </c>
      <c r="K16" s="117" t="s">
        <v>91</v>
      </c>
    </row>
    <row r="17" spans="2:11" x14ac:dyDescent="0.4">
      <c r="B17" s="265" t="s">
        <v>68</v>
      </c>
      <c r="C17" s="120" t="s">
        <v>70</v>
      </c>
      <c r="D17" s="146" t="s">
        <v>117</v>
      </c>
      <c r="E17" s="122"/>
      <c r="F17" s="122"/>
      <c r="G17" s="122"/>
      <c r="H17" s="122"/>
      <c r="I17" s="118"/>
      <c r="J17" s="118"/>
      <c r="K17" s="119"/>
    </row>
    <row r="18" spans="2:11" x14ac:dyDescent="0.4">
      <c r="B18" s="265"/>
      <c r="C18" s="120" t="s">
        <v>70</v>
      </c>
      <c r="D18" s="122" t="s">
        <v>108</v>
      </c>
      <c r="E18" s="122"/>
      <c r="F18" s="122"/>
      <c r="G18" s="122"/>
      <c r="H18" s="122"/>
      <c r="I18" s="113"/>
      <c r="J18" s="113"/>
      <c r="K18" s="121"/>
    </row>
    <row r="19" spans="2:11" x14ac:dyDescent="0.4">
      <c r="B19" s="265"/>
      <c r="C19" s="120" t="s">
        <v>70</v>
      </c>
      <c r="D19" s="122" t="s">
        <v>31</v>
      </c>
      <c r="E19" s="122"/>
      <c r="F19" s="122"/>
      <c r="G19" s="122"/>
      <c r="H19" s="122"/>
      <c r="I19" s="113"/>
      <c r="J19" s="113"/>
      <c r="K19" s="121"/>
    </row>
    <row r="20" spans="2:11" x14ac:dyDescent="0.4">
      <c r="B20" s="265"/>
      <c r="C20" s="120" t="s">
        <v>33</v>
      </c>
      <c r="D20" s="122" t="s">
        <v>32</v>
      </c>
      <c r="E20" s="122"/>
      <c r="F20" s="122"/>
      <c r="G20" s="122"/>
      <c r="H20" s="122"/>
      <c r="I20" s="113"/>
      <c r="J20" s="113"/>
      <c r="K20" s="121"/>
    </row>
    <row r="21" spans="2:11" x14ac:dyDescent="0.4">
      <c r="B21" s="265"/>
      <c r="C21" s="120" t="s">
        <v>33</v>
      </c>
      <c r="D21" s="122" t="s">
        <v>106</v>
      </c>
      <c r="E21" s="122"/>
      <c r="F21" s="122"/>
      <c r="G21" s="122"/>
      <c r="H21" s="122"/>
      <c r="I21" s="113"/>
      <c r="J21" s="113"/>
      <c r="K21" s="121"/>
    </row>
    <row r="22" spans="2:11" x14ac:dyDescent="0.4">
      <c r="B22" s="265"/>
      <c r="C22" s="120" t="s">
        <v>33</v>
      </c>
      <c r="D22" s="122" t="s">
        <v>107</v>
      </c>
      <c r="E22" s="122"/>
      <c r="F22" s="122"/>
      <c r="G22" s="122"/>
      <c r="H22" s="122"/>
      <c r="I22" s="113"/>
      <c r="J22" s="113"/>
      <c r="K22" s="121"/>
    </row>
    <row r="23" spans="2:11" x14ac:dyDescent="0.4">
      <c r="B23" s="265"/>
      <c r="C23" s="120" t="s">
        <v>33</v>
      </c>
      <c r="D23" s="122" t="s">
        <v>118</v>
      </c>
      <c r="E23" s="122"/>
      <c r="F23" s="122"/>
      <c r="G23" s="122"/>
      <c r="H23" s="122"/>
      <c r="I23" s="113"/>
      <c r="J23" s="113"/>
      <c r="K23" s="121"/>
    </row>
    <row r="24" spans="2:11" x14ac:dyDescent="0.4">
      <c r="B24" s="265"/>
      <c r="C24" s="120" t="s">
        <v>33</v>
      </c>
      <c r="D24" s="122" t="s">
        <v>119</v>
      </c>
      <c r="E24" s="122"/>
      <c r="F24" s="122"/>
      <c r="G24" s="122"/>
      <c r="H24" s="122"/>
      <c r="I24" s="113"/>
      <c r="J24" s="113"/>
      <c r="K24" s="121"/>
    </row>
    <row r="25" spans="2:11" x14ac:dyDescent="0.4">
      <c r="B25" s="265"/>
      <c r="C25" s="120" t="s">
        <v>33</v>
      </c>
      <c r="D25" s="122" t="s">
        <v>120</v>
      </c>
      <c r="E25" s="122"/>
      <c r="F25" s="122"/>
      <c r="G25" s="122"/>
      <c r="H25" s="122"/>
      <c r="I25" s="113"/>
      <c r="J25" s="113"/>
      <c r="K25" s="121"/>
    </row>
    <row r="26" spans="2:11" x14ac:dyDescent="0.4">
      <c r="B26" s="265"/>
      <c r="C26" s="120" t="s">
        <v>33</v>
      </c>
      <c r="D26" s="123" t="s">
        <v>91</v>
      </c>
      <c r="E26" s="123"/>
      <c r="F26" s="123"/>
      <c r="G26" s="123"/>
      <c r="H26" s="123"/>
      <c r="I26" s="113"/>
      <c r="J26" s="113"/>
      <c r="K26" s="121"/>
    </row>
    <row r="27" spans="2:11" x14ac:dyDescent="0.4">
      <c r="B27" s="265"/>
      <c r="C27" s="120" t="s">
        <v>33</v>
      </c>
      <c r="D27" s="123" t="s">
        <v>91</v>
      </c>
      <c r="E27" s="123"/>
      <c r="F27" s="123"/>
      <c r="G27" s="123"/>
      <c r="H27" s="123"/>
      <c r="I27" s="113"/>
      <c r="J27" s="113"/>
      <c r="K27" s="121"/>
    </row>
    <row r="28" spans="2:11" x14ac:dyDescent="0.4">
      <c r="B28" s="265"/>
      <c r="C28" s="120" t="s">
        <v>33</v>
      </c>
      <c r="D28" s="123" t="s">
        <v>91</v>
      </c>
      <c r="E28" s="123"/>
      <c r="F28" s="123"/>
      <c r="G28" s="123"/>
      <c r="H28" s="123"/>
      <c r="I28" s="113"/>
      <c r="J28" s="113"/>
      <c r="K28" s="121"/>
    </row>
    <row r="29" spans="2:11" ht="26.25" thickBot="1" x14ac:dyDescent="0.45">
      <c r="B29" s="266"/>
      <c r="C29" s="124" t="s">
        <v>33</v>
      </c>
      <c r="D29" s="125" t="s">
        <v>91</v>
      </c>
      <c r="E29" s="125"/>
      <c r="F29" s="125"/>
      <c r="G29" s="125"/>
      <c r="H29" s="125"/>
      <c r="I29" s="125"/>
      <c r="J29" s="125"/>
      <c r="K29" s="126"/>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勤務表の記入方法</vt:lpstr>
      <vt:lpstr>【記載例】福祉用具</vt:lpstr>
      <vt:lpstr>勤務表</vt:lpstr>
      <vt:lpstr>プルダウン・リスト</vt:lpstr>
      <vt:lpstr>【記載例】福祉用具!Print_Area</vt:lpstr>
      <vt:lpstr>勤務表!Print_Area</vt:lpstr>
      <vt:lpstr>勤務表の記入方法!Print_Area</vt:lpstr>
      <vt:lpstr>【記載例】福祉用具!Print_Titles</vt:lpstr>
      <vt:lpstr>勤務表!Print_Titles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sysmente</cp:lastModifiedBy>
  <cp:lastPrinted>2023-03-01T01:11:50Z</cp:lastPrinted>
  <dcterms:created xsi:type="dcterms:W3CDTF">2020-01-14T23:44:41Z</dcterms:created>
  <dcterms:modified xsi:type="dcterms:W3CDTF">2023-03-01T01:12:08Z</dcterms:modified>
</cp:coreProperties>
</file>